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sanita.djadela\Desktop\sagatave\"/>
    </mc:Choice>
  </mc:AlternateContent>
  <xr:revisionPtr revIDLastSave="0" documentId="13_ncr:1_{C5EEE1C2-AA78-4B90-8580-C3FA9A1A4F3B}" xr6:coauthVersionLast="47" xr6:coauthVersionMax="47" xr10:uidLastSave="{00000000-0000-0000-0000-000000000000}"/>
  <bookViews>
    <workbookView xWindow="-108" yWindow="-108" windowWidth="23256" windowHeight="12456" xr2:uid="{00000000-000D-0000-FFFF-FFFF00000000}"/>
  </bookViews>
  <sheets>
    <sheet name="Investīciju_programma_2025" sheetId="1" r:id="rId1"/>
  </sheets>
  <externalReferences>
    <externalReference r:id="rId2"/>
  </externalReferences>
  <definedNames>
    <definedName name="_08.210001">#REF!</definedName>
    <definedName name="_xlnm._FilterDatabase" localSheetId="0" hidden="1">Investīciju_programma_2025!$A$1:$Q$83</definedName>
    <definedName name="DATORI">#REF!</definedName>
    <definedName name="Grāmatvedis">[1]Sheet2!$E$3:$E$5</definedName>
    <definedName name="INDEKSI">#REF!</definedName>
    <definedName name="invsetīcijas">#REF!</definedName>
    <definedName name="Koordinators">[1]Sheet2!$G$3:$G$18</definedName>
    <definedName name="Kristīne_Kūlīte">'[1]Projekti 2023'!#REF!</definedName>
    <definedName name="RICIBAS">#REF!</definedName>
    <definedName name="Statuss">[1]Sheet2!$C$2:$C$9</definedName>
    <definedName name="Summ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1" l="1"/>
  <c r="O23" i="1"/>
  <c r="K24" i="1" l="1"/>
  <c r="P24" i="1" l="1"/>
  <c r="L58" i="1"/>
  <c r="M58" i="1" l="1"/>
  <c r="M32" i="1"/>
  <c r="L32" i="1"/>
  <c r="O79" i="1" l="1"/>
  <c r="O78" i="1"/>
  <c r="O77" i="1"/>
  <c r="O76" i="1"/>
  <c r="O75" i="1"/>
  <c r="O74" i="1"/>
  <c r="O73" i="1"/>
  <c r="O72" i="1"/>
  <c r="O71" i="1"/>
  <c r="O70" i="1"/>
  <c r="O69" i="1"/>
  <c r="O68" i="1"/>
  <c r="O67" i="1"/>
  <c r="O66" i="1"/>
  <c r="O65" i="1"/>
  <c r="L64" i="1"/>
  <c r="O64" i="1" s="1"/>
  <c r="O63" i="1"/>
  <c r="O62" i="1"/>
  <c r="O61" i="1"/>
  <c r="O60" i="1"/>
  <c r="O59" i="1"/>
  <c r="O58" i="1"/>
  <c r="O57" i="1"/>
  <c r="O56" i="1"/>
  <c r="O55" i="1"/>
  <c r="O54" i="1"/>
  <c r="O53" i="1"/>
  <c r="O52" i="1"/>
  <c r="O51" i="1"/>
  <c r="O50" i="1"/>
  <c r="L49" i="1"/>
  <c r="O49" i="1" s="1"/>
  <c r="O48" i="1"/>
  <c r="M47" i="1"/>
  <c r="L47" i="1"/>
  <c r="L80" i="1" s="1"/>
  <c r="O46" i="1"/>
  <c r="O45" i="1"/>
  <c r="O44" i="1"/>
  <c r="O43" i="1"/>
  <c r="O42" i="1"/>
  <c r="O41" i="1"/>
  <c r="O40" i="1"/>
  <c r="O39" i="1"/>
  <c r="O38" i="1"/>
  <c r="O37" i="1"/>
  <c r="O36" i="1"/>
  <c r="O35" i="1"/>
  <c r="O34" i="1"/>
  <c r="O33" i="1"/>
  <c r="O32" i="1"/>
  <c r="O31" i="1"/>
  <c r="O30" i="1"/>
  <c r="O29" i="1"/>
  <c r="O28" i="1"/>
  <c r="L27" i="1"/>
  <c r="O27" i="1" s="1"/>
  <c r="O26" i="1"/>
  <c r="O25" i="1"/>
  <c r="O22" i="1"/>
  <c r="L21" i="1"/>
  <c r="O21" i="1" s="1"/>
  <c r="O20" i="1"/>
  <c r="O19" i="1"/>
  <c r="O18" i="1"/>
  <c r="L17" i="1"/>
  <c r="O17" i="1" s="1"/>
  <c r="O16" i="1"/>
  <c r="O15" i="1"/>
  <c r="O14" i="1"/>
  <c r="O13" i="1"/>
  <c r="O12" i="1"/>
  <c r="O11" i="1"/>
  <c r="M80" i="1"/>
  <c r="O9" i="1"/>
  <c r="O8" i="1"/>
  <c r="O7" i="1"/>
  <c r="N80" i="1"/>
  <c r="K13" i="1"/>
  <c r="P13" i="1" l="1"/>
  <c r="O47" i="1"/>
  <c r="O80" i="1"/>
  <c r="K12" i="1"/>
  <c r="P12" i="1" l="1"/>
  <c r="K52" i="1"/>
  <c r="K75" i="1"/>
  <c r="P75" i="1" l="1"/>
  <c r="P52" i="1"/>
  <c r="J80" i="1"/>
  <c r="K8" i="1"/>
  <c r="K9" i="1"/>
  <c r="K14" i="1"/>
  <c r="K15" i="1"/>
  <c r="K16" i="1"/>
  <c r="K19" i="1"/>
  <c r="K20" i="1"/>
  <c r="K22" i="1"/>
  <c r="K25" i="1"/>
  <c r="K26" i="1"/>
  <c r="K30" i="1"/>
  <c r="K33" i="1"/>
  <c r="K34" i="1"/>
  <c r="K35" i="1"/>
  <c r="K37" i="1"/>
  <c r="K38" i="1"/>
  <c r="K39" i="1"/>
  <c r="K41" i="1"/>
  <c r="K42" i="1"/>
  <c r="K43" i="1"/>
  <c r="K74" i="1"/>
  <c r="K36" i="1"/>
  <c r="K55" i="1"/>
  <c r="K18" i="1"/>
  <c r="K40" i="1"/>
  <c r="K44" i="1"/>
  <c r="K45" i="1"/>
  <c r="K46" i="1"/>
  <c r="K50" i="1"/>
  <c r="K51" i="1"/>
  <c r="K56" i="1"/>
  <c r="K57" i="1"/>
  <c r="K59" i="1"/>
  <c r="K60" i="1"/>
  <c r="K61" i="1"/>
  <c r="K62" i="1"/>
  <c r="K65" i="1"/>
  <c r="K67" i="1"/>
  <c r="K68" i="1"/>
  <c r="K70" i="1"/>
  <c r="K71" i="1"/>
  <c r="K72" i="1"/>
  <c r="K76" i="1"/>
  <c r="K77" i="1"/>
  <c r="K79" i="1"/>
  <c r="K53" i="1"/>
  <c r="K23" i="1"/>
  <c r="K28" i="1"/>
  <c r="K29" i="1"/>
  <c r="K32" i="1"/>
  <c r="K54" i="1"/>
  <c r="K73" i="1"/>
  <c r="K78" i="1"/>
  <c r="K58" i="1"/>
  <c r="K63" i="1"/>
  <c r="K11" i="1"/>
  <c r="K66" i="1"/>
  <c r="K69" i="1"/>
  <c r="P42" i="1" l="1"/>
  <c r="P76" i="1"/>
  <c r="P20" i="1"/>
  <c r="P51" i="1"/>
  <c r="P71" i="1"/>
  <c r="P39" i="1"/>
  <c r="P15" i="1"/>
  <c r="P54" i="1"/>
  <c r="P45" i="1"/>
  <c r="P32" i="1"/>
  <c r="P35" i="1"/>
  <c r="P29" i="1"/>
  <c r="P34" i="1"/>
  <c r="P28" i="1"/>
  <c r="P33" i="1"/>
  <c r="P23" i="1"/>
  <c r="P61" i="1"/>
  <c r="P55" i="1"/>
  <c r="P30" i="1"/>
  <c r="P19" i="1"/>
  <c r="P50" i="1"/>
  <c r="P70" i="1"/>
  <c r="P37" i="1"/>
  <c r="P67" i="1"/>
  <c r="P65" i="1"/>
  <c r="P62" i="1"/>
  <c r="P60" i="1"/>
  <c r="P26" i="1"/>
  <c r="P63" i="1"/>
  <c r="P58" i="1"/>
  <c r="P41" i="1"/>
  <c r="P16" i="1"/>
  <c r="P46" i="1"/>
  <c r="P14" i="1"/>
  <c r="P44" i="1"/>
  <c r="P8" i="1"/>
  <c r="P18" i="1"/>
  <c r="P69" i="1"/>
  <c r="P53" i="1"/>
  <c r="P36" i="1"/>
  <c r="P74" i="1"/>
  <c r="P25" i="1"/>
  <c r="P56" i="1"/>
  <c r="P72" i="1"/>
  <c r="P78" i="1"/>
  <c r="P73" i="1"/>
  <c r="P38" i="1"/>
  <c r="P68" i="1"/>
  <c r="P9" i="1"/>
  <c r="P40" i="1"/>
  <c r="P66" i="1"/>
  <c r="P79" i="1"/>
  <c r="P59" i="1"/>
  <c r="P11" i="1"/>
  <c r="P77" i="1"/>
  <c r="P57" i="1"/>
  <c r="P43" i="1"/>
  <c r="P22" i="1"/>
  <c r="H17" i="1"/>
  <c r="K17" i="1" s="1"/>
  <c r="P17" i="1" l="1"/>
  <c r="H47" i="1"/>
  <c r="H49" i="1"/>
  <c r="K49" i="1" s="1"/>
  <c r="H64" i="1"/>
  <c r="K64" i="1" s="1"/>
  <c r="P64" i="1" l="1"/>
  <c r="P49" i="1"/>
  <c r="K7" i="1"/>
  <c r="I31" i="1"/>
  <c r="H31" i="1"/>
  <c r="I48" i="1"/>
  <c r="H48" i="1"/>
  <c r="I10" i="1"/>
  <c r="H10" i="1"/>
  <c r="K10" i="1" s="1"/>
  <c r="H27" i="1"/>
  <c r="K27" i="1" s="1"/>
  <c r="I47" i="1"/>
  <c r="K47" i="1" s="1"/>
  <c r="H21" i="1"/>
  <c r="K21" i="1" s="1"/>
  <c r="P47" i="1" l="1"/>
  <c r="P27" i="1"/>
  <c r="P10" i="1"/>
  <c r="P7" i="1"/>
  <c r="P21" i="1"/>
  <c r="K31" i="1"/>
  <c r="I80" i="1"/>
  <c r="K48" i="1"/>
  <c r="H80" i="1"/>
  <c r="P31" i="1" l="1"/>
  <c r="P48" i="1"/>
  <c r="K80" i="1"/>
  <c r="P80" i="1" l="1"/>
</calcChain>
</file>

<file path=xl/sharedStrings.xml><?xml version="1.0" encoding="utf-8"?>
<sst xmlns="http://schemas.openxmlformats.org/spreadsheetml/2006/main" count="475" uniqueCount="211">
  <si>
    <t>Nr.p.k.</t>
  </si>
  <si>
    <t>Teritorija</t>
  </si>
  <si>
    <t>Projekta nosaukums</t>
  </si>
  <si>
    <t>Projekta veids</t>
  </si>
  <si>
    <t>Projekta plānotie darbības rezultāti un to rezultatīvie rādītāji (plānotās aktivitātes)</t>
  </si>
  <si>
    <t>Par projekta ieviešanu atbildīgā nodaļa,
struktūrvienība, 
iestāde</t>
  </si>
  <si>
    <t>Finansējuma avots</t>
  </si>
  <si>
    <t>JNP līdzfinansējums</t>
  </si>
  <si>
    <t>Aizņēmums</t>
  </si>
  <si>
    <t xml:space="preserve">Fondu projektu finansējums </t>
  </si>
  <si>
    <t xml:space="preserve">KOPĀ </t>
  </si>
  <si>
    <t>Eleja</t>
  </si>
  <si>
    <t>Elejas vidusskolas mājturības un tehnoloģiju darbnīcas energoefektivitātes paaugstināšana</t>
  </si>
  <si>
    <t>Energoefektivitāte</t>
  </si>
  <si>
    <t>ES</t>
  </si>
  <si>
    <t xml:space="preserve">Elejas muižas parka ziemeļu/rietumu daļas labiekārtošana
</t>
  </si>
  <si>
    <t>Glūda</t>
  </si>
  <si>
    <t>Meliorācijas sistēmas atjaunošana Viesturciemā, Glūdas pagastā, Jelgavas novadā</t>
  </si>
  <si>
    <t>Meliorācijas sistēmu atjaunošana</t>
  </si>
  <si>
    <t xml:space="preserve">2024.gadā izstrādāts būvprojekts, 2025.gadā plānoti būvdarbi
Plānots aizņēmums meliorācijas sistēmu sakārtošanai
Sadalījums pa gadiem aizņēmumam:
2025. gads 36307 EUR
2026.gads 92915 EUR
Sadalījums pa gadiem PB līdzfinansējumam:
2025. gads 4034 EUR
2026.gads 18824 EUR
</t>
  </si>
  <si>
    <t>Infrastruktūras pārvaldības nodaļa</t>
  </si>
  <si>
    <t>PB</t>
  </si>
  <si>
    <t>Jaunsvirlauka</t>
  </si>
  <si>
    <t>Jaunsvirlaukas pagasta  transporta infrastruktūras attīstība</t>
  </si>
  <si>
    <t>Transporta infrastruktūra, t.sk. Apgaismojums</t>
  </si>
  <si>
    <t xml:space="preserve">Gājēju celiņa un apgaismojuma izbūve Jaunsvirlaukas pagastā gar Valsts reģionālo autoceļu P94 no Staļģenes līdz Emburgai  2025.gadā pārejošās līguma saistības par būvprojekta izstrādi
Kopējās būvdarbu izmaksas 535329EUR
</t>
  </si>
  <si>
    <t>Infrastruktūras pārvaldības nodaļa/Pagasta pārvalde</t>
  </si>
  <si>
    <t>Lielplatone</t>
  </si>
  <si>
    <t>Jelgavas novada pašvaldības Lielplatones pamatskolas – atbalsta centra infrastruktūras un mācību vides pilnveide efektīvas, kvalitatīvas un mūsdienīgas speciālās izglītības īstenošanai</t>
  </si>
  <si>
    <t>Izglītības iestāžu infrastruktūra</t>
  </si>
  <si>
    <t>Ozolnieki</t>
  </si>
  <si>
    <t>SAC Zemgale telpu remonti</t>
  </si>
  <si>
    <t>Sociālo pakalpojumu infrastruktūra</t>
  </si>
  <si>
    <t>Platone</t>
  </si>
  <si>
    <t>Platones pagasta  transporta infrastruktūras attīstība</t>
  </si>
  <si>
    <t>Ēku apsaimniekošana</t>
  </si>
  <si>
    <t>DRN</t>
  </si>
  <si>
    <t>Zaļenieki</t>
  </si>
  <si>
    <t>Zaļenieku pagasta  transporta infrastruktūras attīstība</t>
  </si>
  <si>
    <t>Izglītības iestāžu infrastruktūras pilnveide un aprīkošana Jelgavas novada pašvaldībā Vircava, Staļģene</t>
  </si>
  <si>
    <t>Novads</t>
  </si>
  <si>
    <t>Viedās pašvaldības attīstība Aizkraukles, Bauskas un Jelgavas novadā, ieviešot viedus risinājumus pašvaldību ēkās pašvaldības autonomo funkciju nodrošināšanā</t>
  </si>
  <si>
    <t>Pašvaldības pakalpojumu pilnveidošana</t>
  </si>
  <si>
    <t>Pasākuma mērķis ir veicināt viedo pašvaldību attīstību, ieviešot viedus risinājumus pašvaldību autonomo funkciju un no tām izrietošu pārvaldes uzdevumu izpildes nodrošināšanā. Projekta galvenās darbības:
-	siltummezglu modernizēšana un telpu temperatūras regulēšanas iekārtu uzstādīšana, kas saistīta ar viedā risinājuma ieviešanu pašvaldības ēkās;
-	inovatīvā risinājuma iegāde, tā attīstīšana un mākslīgā intelekta integrēšana, kas atbildēs par siltummezgla attālinātu regulāciju, vadoties pēc iekštelpu gaisa temperatūras. (16 ēkas)</t>
  </si>
  <si>
    <t>Transporta infrastruktūra/Atbalsts uzņēmējdarbībai</t>
  </si>
  <si>
    <t>ES/ACF</t>
  </si>
  <si>
    <t xml:space="preserve">Jaunas piebūves izveide pie Ozolnieku vidusskolas ēkas </t>
  </si>
  <si>
    <t>Jaunas piebūves izveide pie Ozolnieku vidusskolas ēkas 
2026.gadā paredzēts metu konkurss</t>
  </si>
  <si>
    <t>Ozolnieku vidusskolas energoefektivitātes paaugstināšana</t>
  </si>
  <si>
    <t>Ozolnieku vidusskolas energoefektivitātes paaugstināšana- būvprojekta pārprojektēšana</t>
  </si>
  <si>
    <t>Līvbērze</t>
  </si>
  <si>
    <t>Aizupes pamatskolas piebūve</t>
  </si>
  <si>
    <t>Nākotnes ciema sporta laukuma atjaunošana, labiekārtošana</t>
  </si>
  <si>
    <t>Sporta infrastruktūra</t>
  </si>
  <si>
    <t>Cenas</t>
  </si>
  <si>
    <t>Cenu pagasta  transporta infrastruktūras attīstība</t>
  </si>
  <si>
    <t>Transporta infrastruktūra</t>
  </si>
  <si>
    <t>ACF</t>
  </si>
  <si>
    <t>Glūdas pagasta  transporta infrastruktūras attīstība</t>
  </si>
  <si>
    <t>Kalnciems</t>
  </si>
  <si>
    <t>Kalnciema pagasta  transporta infrastruktūras attīstība</t>
  </si>
  <si>
    <t>Salgale</t>
  </si>
  <si>
    <t>Salgales pagasta  transporta infrastruktūras attīstība</t>
  </si>
  <si>
    <t>Sesava</t>
  </si>
  <si>
    <t>Sesavas pagasta  transporta infrastruktūras attīstība</t>
  </si>
  <si>
    <t>Svēte</t>
  </si>
  <si>
    <t>Svētes pagasta  transporta infrastruktūras attīstība</t>
  </si>
  <si>
    <t>Valgunde</t>
  </si>
  <si>
    <t>Valgundes pagasta  transporta infrastruktūras attīstība</t>
  </si>
  <si>
    <t>Vilce</t>
  </si>
  <si>
    <t>Vilces pagasta  transporta infrastruktūras attīstība</t>
  </si>
  <si>
    <t>Vircava</t>
  </si>
  <si>
    <t>Vircavas pagasta  transporta infrastruktūras attīstība</t>
  </si>
  <si>
    <t>Esošo telpu pārbūve, pielāgošana jaunu pakalpojumu nodrošināšanai</t>
  </si>
  <si>
    <t>Jelgavas novada objektu (patvertņu) pielāgošana un aprīkošana civilās aizsardzības mērķiem</t>
  </si>
  <si>
    <t>Ūdens ņemšanas vietu ugunsdzēsību vajadzībām atjaunošana/izveide atjaunošana</t>
  </si>
  <si>
    <t>Teritoriju apsaimniekošana</t>
  </si>
  <si>
    <t>Ūdens ņemšanas vietu ugunsdzēsību vajadzībām atjaunošana/izveide atjaunošana.
Ūdens ņemšanas vietas izbūve ugunsdzēsības vajadzībām Vircavā (VUGD akts)</t>
  </si>
  <si>
    <t xml:space="preserve">Ūdens ņemšanas vietu ugunsdzēsību vajadzībām atjaunošana/izveide atjaunošana.
Atklātas ūdens ņemšanas vietas izbūve ugunsdzēsības vajadzībām pie Garozas pamatskolas Salgales pagastā (VUGD akts) 
</t>
  </si>
  <si>
    <t xml:space="preserve">Ūdens ņemšanas vietu ugunsdzēsību vajadzībām atjaunošana/izveide atjaunošana.
Atklātas ūdens ņemšanas vietas izbūve ugunsdzēsības vajadzībām Valgundes pagastā, Vītoliņu ciemā, Mehanizātoru ielā (VUGD akts)
</t>
  </si>
  <si>
    <t>Lielupes aizsargdambja atjaunošana un labiekārtošana Kārniņos</t>
  </si>
  <si>
    <t>Tilts pār Vircavas upi uz Loka ielas Kārniņos, Jaunsvirlaukas pagastā</t>
  </si>
  <si>
    <t>Tilts pār Sesavas upi, VIR23 Ziedoņa ceļš,  demontāža un pārbūve par lielizmēra caurteku</t>
  </si>
  <si>
    <t xml:space="preserve">Tilts pār Sesavas upi, VIR23 Ziedoņa ceļš,  demontāža un pārbūve par lielizmēra caurteku-- būvprojekta izstrāde
</t>
  </si>
  <si>
    <t xml:space="preserve">T72 Strauta tilta pār Skursteņu strauta, JAU40 P94-Ošas-V1083 Laukgaļi 1,99km, demontāža un pārbūve par lielizmēra caurteku </t>
  </si>
  <si>
    <t>Apiņu tilta remontdarbi (autoceļš LIV45 Apiņi–Cimāles-Ceriņu iela Apiņu tilts pār Svētes upi</t>
  </si>
  <si>
    <t xml:space="preserve">Apiņu tilta remontdarbi (autoceļš LIV45 Apiņi–Cimāles-Ceriņu iela Apiņu tilts pār Svētes upi būvdarbi (pārejošās līguma saistības JNP/5-34.6/25/9)
</t>
  </si>
  <si>
    <t>Tiltam (Roņu tilts T39) pār Svētes upi, Ziedkalnes iela, Ziedkalne</t>
  </si>
  <si>
    <t>Gājēju ietves izbūve Svētē no Jelgavas valstspilsētas robežās līdz autobusu pieturvietai Svētē</t>
  </si>
  <si>
    <t>Ozolu ielas asfaltbetona seguma remontdarbi posmā no Lietuvas ielas līdz Dārza ielai, Elejas pagastā</t>
  </si>
  <si>
    <t xml:space="preserve">Elejas pagasta sporta halles būvniecība </t>
  </si>
  <si>
    <t>Infrastruktūras  pārvaldības nodaļa/Sporta centrs</t>
  </si>
  <si>
    <t>Ozolnieku vidusskolas sporta laukuma atjaunošana</t>
  </si>
  <si>
    <t>Kalnciema pagasta pamatskolas sporta laukuma atjaunošana</t>
  </si>
  <si>
    <t xml:space="preserve">Ozolnieki </t>
  </si>
  <si>
    <t>Transporta iegādei skolēnu pārvadāšanai skolu reformas ietvaros</t>
  </si>
  <si>
    <t>Bērvircava, Upes ielas gājēju celiņa apgaismojuma līnījas izbūve</t>
  </si>
  <si>
    <t>Klāvi, ielas apgaismojuma izbūve</t>
  </si>
  <si>
    <t>Apgaismojuma izbūve Skolas ielā uz Vilces muižu, pie muižas un kalpu mājas</t>
  </si>
  <si>
    <t>Sesavas pagasta administratīvo siltumapgādes ēku  pārbūve un apkures sistēmu rekonstrukcija</t>
  </si>
  <si>
    <t>Malkas apkures viena katla nomaiņa uz granulu katlu, Skolas iela 4, Platone</t>
  </si>
  <si>
    <t>Jelgavas novada izglītības iestāžu nodrošinājums pilnveidotā vispārējās izglītības satura kvalitatīvai ieviešanai pamata un vidējās izglītības pakāpē</t>
  </si>
  <si>
    <t>Apgaismojuma izbūve Rūpniecības ielā, Elejā, Elejas pagastā</t>
  </si>
  <si>
    <t>Pagasta pārvalde</t>
  </si>
  <si>
    <t>Ozolnieku jauniešu iniciatīvu centra konteinera būvniecība</t>
  </si>
  <si>
    <t>Izglītības pārvalde</t>
  </si>
  <si>
    <t>Projektu nodaļa/
Infrastruktūras  pārvaldības nodaļa</t>
  </si>
  <si>
    <t>Līvbērzes ārsta prakses telpu remontdarbi</t>
  </si>
  <si>
    <t>Infrastruktūras  pārvaldības nodaļa/
Pagasta pārvalde</t>
  </si>
  <si>
    <t>Infrastruktūras pārvaldības nodaļa/
Izglītības pārvalde</t>
  </si>
  <si>
    <t>Projektu nodaļa/
Infrastruktūras pārvaldības nodaļa/
Izglītības pārvalde</t>
  </si>
  <si>
    <t>Infrastruktūras pārvaldības nodaļa/Izglītības pārvalde/Sporta pārvalde</t>
  </si>
  <si>
    <t>Kolektora posma pārbūve Lielsvētes ielā</t>
  </si>
  <si>
    <t xml:space="preserve">Gājēju ietves izbūve Svētē no Jelgavas valstspilsētas robežās līdz autobusu pieturvietai Svētē -būvprojekta izstrāde
</t>
  </si>
  <si>
    <t>Projektu nodaļa/
Infrastruktūras pārvaldības nodaļa/
Pagasta pārvalde</t>
  </si>
  <si>
    <t>Gājēju un velosipēdu ceļa no Ozolniekiem līdz Dalbei un satiksmes drošības uzlabošanas autoceļa P100 Ozolnieki – Dalbe krustojumā ar Tilta ielu 8,60km</t>
  </si>
  <si>
    <t>Elejas pagasta ELE06 Jetes-darbnīcas-Žebri un ELE09 Valtes-Brūzis-Parka aleja posmu pārbūve 1.820 km</t>
  </si>
  <si>
    <t xml:space="preserve"> Līvbērzes pagasta Vārpas ciema Dzintaru, Ceriņu un Laumu ielu posmu pārbūve 1.270 km</t>
  </si>
  <si>
    <t>Lielplatones pagasta Sniķeru iela- V1058 posma pārbūve 1.970 km</t>
  </si>
  <si>
    <t>Vilces pagasta autoceļa VIL44 Ceroņa ceļš 1.5km posma pārbūve 1.50 km</t>
  </si>
  <si>
    <t>Labklājības pārvaldēs, Sociālā dienesta, DC "Zīle", Jauniešu centra ēkas jumta maiņa, ~ jumta platība 1000m2</t>
  </si>
  <si>
    <r>
      <t>Granulu apkures katla  ierīkošana Lielvircavas muižā, kurā šobrīd darbojas Vircavas pamatskolas Lielvircavas filiāles bērnudārza grupa, Lielvircavas muižas tūrisma punkts un privātā izglītības iestāde SIA Sajūtu māja. Ņemot vērā katras iestādes atšķirīgo darba laiku un specifiku, nepieciešama apkures sistēmas regulēšanas iespēja, kuru nenodrošina esošā apkures sistēma.
Līgums par būvprojekta izstrādi un būvniecību noslēgts ar SIA INOS" Nr. JNP/5-34.6/25/7
Finansējums</t>
    </r>
    <r>
      <rPr>
        <b/>
        <sz val="9"/>
        <rFont val="Arial"/>
        <family val="2"/>
      </rPr>
      <t xml:space="preserve"> </t>
    </r>
    <r>
      <rPr>
        <sz val="9"/>
        <rFont val="Arial"/>
        <family val="2"/>
      </rPr>
      <t>no DRN</t>
    </r>
  </si>
  <si>
    <t>1.Seguma atjaunošana Saules ielā, Dzirnieku ciemā (147335EUR)                                                                           
2.Seguma atjaunošana Ievu ielā, Dzirnieku ciemā (127632EUR)
3.Seguma atjaunošana Ceriņu ielā, Dzirnieku ciemā (121286EUR)                                                               
4.Seguma atjaunošana Ceļmalas ielā, Dzirnieku ciemā (91558EUR)                                                            
5.Asfaltbetona seguma izbūve Alkšņu ielā, Dzirnieku ciemā (83294EUR)
Kopējās būvdarbu izmaksas 571105EUR
Projekts tiks īstenots atbilstoši finansējumam pieejamībai</t>
  </si>
  <si>
    <t>Parka ielas seguma atjaunošana, Branku ciemā
Kopējās būvdarbu izmaksas 151297EUR
Projekts tiks īstenots atbilstoši finansējumam pieejamībai</t>
  </si>
  <si>
    <t>Transporta iegāde</t>
  </si>
  <si>
    <t xml:space="preserve"> Ārsta prakses telpu remontdarbi</t>
  </si>
  <si>
    <t>Vilces muižas ieejas kāpņu, margu un portāla atjaunošana</t>
  </si>
  <si>
    <t xml:space="preserve">Vilces muižas ieejas kāpņu, margu un portāla atjaunošana
</t>
  </si>
  <si>
    <t>Aktīvās atpūtas laukuma izveide Platones pagastā (basketbola laukums)</t>
  </si>
  <si>
    <t xml:space="preserve">Aktīvās atpūtas laukuma izveide Platones pagastā (basketbola laukums)
</t>
  </si>
  <si>
    <t>Gājēju celiņa un ielas apgaismojuma atjaunošana Centra ielā, Zaļeniekos
2025.gadā pārejošās līguma saistības par būvprojekta izstrādi
Kopējās būvdarbu izmaksas 344713EUR</t>
  </si>
  <si>
    <t xml:space="preserve">Muzikantu ielas seguma atjaunošana Jēkabnieku ciemā
Kopējās būvdarbu izmaksas 191074EUR
</t>
  </si>
  <si>
    <t xml:space="preserve">Minētais atjaunojamais asfaltbetona posms ir 158 metri garš un 3.5m plats. Plānoto remontdarbu ietvaros paredzēts nomainīt nolietojušo būves nesošo elementu – asfaltbetona segumu, nemainot būves apjomu vai nesošo elementu nestspēju
</t>
  </si>
  <si>
    <t>Sadarbības projekts ar VSIA "Latvijas Valsts ceļi". LVC būvdarbu plāno uzsākt 2026.gadā, pašvaldības paralēli ar finansējumu jāiesaistās apgaismojuma izbūvē posmā no Ozolniekiem līdz Tilta ielai (Cenas)</t>
  </si>
  <si>
    <t>Jaunas piebūves izveide pie Aizupes pamatskolas ēkas 
2026.gadā paredzēts metu konkurss</t>
  </si>
  <si>
    <t>Saimnieciskā nodrošinājuma nodaļa/Pagasta pārvalde/Izglītības pārvalde</t>
  </si>
  <si>
    <t>Administratīvās ēkas Skolas ielā 4B, Ozolniekos, atjaunošana, remontdarbi</t>
  </si>
  <si>
    <t>Esošo skrejceliņu seguma nomaiņa uz gumijas segumu, tāllēkšanas bedres izbūve, ārējā apgaismojuma izbūve (esošā seguma frēzēšana, porainā asfaltbetona ieklāšana, gumijas seguma ieklāšana, paredzot LKT risinājumus), tehniskās dokumentācijas  izstrāde, būvniecība</t>
  </si>
  <si>
    <t>Gājēju un veloceliņa un ielu apgaismojuma izbūve Ausekļa ielā, Lielvircavas ciemā
2025.gadā pārejošās līguma saistības 586957EUR</t>
  </si>
  <si>
    <t xml:space="preserve">Vareļu pieminekļa atjaunošana </t>
  </si>
  <si>
    <t>Kolektora posma pārbūve Lielsvētes ielā, Svētes pagastā</t>
  </si>
  <si>
    <t>Divu ģimenes ārstu prakšu izveide Jelgavas novadā, Nr. 4.1.1.3/2/25/A/010</t>
  </si>
  <si>
    <t xml:space="preserve">Bērvircava, Upes ielas gājēju celiņa apgaismojuma līnijas izbūve, koku stabu demontāža                                                                                                                   </t>
  </si>
  <si>
    <t>Ozolnieki
Valgunde
Eleja
Jaunsvirlauka</t>
  </si>
  <si>
    <t>1.Svētes pamatskolas ēkas piebūves kā jaunas multifunkcionālas mācību telpas izveides 1.kārtas realizācijai un būvniecībai 2 022 466,56 EUR apmērā; 
2.Ozolnieku vidusskolas četru mācību telpu pārbūvei un labiekārtošanai STEM mācību priekšmetu padziļinātai apguvei 499 578,59 EUR apmērā.
Ārpus projekta izmaksas provizoriski 500 000EUR
Plānotais kopējais finansējums sadalīts 2026/2027.gados
2026.gadā provizoriski plānots:
Svētes psk. 1 217 401EUR
Ozolnieku vsk. 499579EUR</t>
  </si>
  <si>
    <t>Jaunsvirlauka
Vircava
Platone</t>
  </si>
  <si>
    <t>Svēte
Ozolnieki</t>
  </si>
  <si>
    <t>Piezīmes</t>
  </si>
  <si>
    <t>Grozījumi 06.2026</t>
  </si>
  <si>
    <t>Izmaiņas būvdarbu apjomos</t>
  </si>
  <si>
    <t>PB/ES</t>
  </si>
  <si>
    <t>Labklājības pārvalde/Pagasta pārvalde/Projektu nodaļa</t>
  </si>
  <si>
    <t>Vides pieejamības nodrošināšana Skolas ielā 3, Nākotnē, Glūdas pagastā</t>
  </si>
  <si>
    <t>Būvuzraudzības izmaksas atbilstoši iepirkumu procedūras rezultātiem</t>
  </si>
  <si>
    <t>Starpība</t>
  </si>
  <si>
    <t>Projekts virzīts īstenošanai atbilstoši pārvizītam finansējumam</t>
  </si>
  <si>
    <t>Piešķirts papildus finasējums  projektam "Atbalsta pasākumu īstenošana cilvēkiem ar invaliditāti mājokļu vides pieejamības nodrošināšanai Jelgavas novadā, Nr. 3.1.2.1.i.0/2/24/I/CFLA/016 par paildus finasējuma piešķiršanu</t>
  </si>
  <si>
    <t>VSIA "Latvijas Valsts ceļi" informēja pašvaldību par  izmaiņām būvdarbu izpildes termiņos, kā rezultātā pašvaldības plānotie darbi un budžeta izpilde tiek pārcelta uz 2027.gadu. Projekta plānotā summa pārcelta uz citiem transporta infrastruktūras attīstībai plānoto projektu  īstenošanu</t>
  </si>
  <si>
    <t>Jaunas sporta infrastruktūras vietas izveidošana.
2026.gadā uzsāk projektēšanu, būvdarbi 2027/2028.gadā (finansējums būs nepieciešams 2027.gadā)</t>
  </si>
  <si>
    <t xml:space="preserve">Tilta remontdarbi, tiltam pār Vircavas upi uz Loka ielas, Kārniņos, Jaunsvirlaukas pagastā uz metāla margām un barjerām veidojas korozija
</t>
  </si>
  <si>
    <t xml:space="preserve">1.Seguma atjaunošana Jaunības ielā, Kalnciemā 
2.Seguma atjaunošana Draudzības ielā, Kalnciemā
</t>
  </si>
  <si>
    <t xml:space="preserve">1.Asfaltbetona seguma un ielu apgaismojuma izbūve Meža ielā, Garozas ciemā (118545EUR)                                            
2.Asfaltbetona seguma un ielu apgaismojuma izbūve Krasta ielā, Garozas ciemā (360995EUR)
Kopējās būvdarbu izmaksas 479540EUR
</t>
  </si>
  <si>
    <t xml:space="preserve">Parka ielas seguma atjaunošana Oglaines ciemā
Kopējās būvdarbu izmaksas 502057EUR
</t>
  </si>
  <si>
    <t>5. pielikums</t>
  </si>
  <si>
    <t>Jelgavas novada pašvaldības 2026. gada 29. jūnija</t>
  </si>
  <si>
    <t>saistošajiem noteikumiem Nr. 9</t>
  </si>
  <si>
    <t>Jelgavas novada pašvaldības investīciju programma 2026. gadam</t>
  </si>
  <si>
    <t>Dalība pasākumā "Objektu (patvertņu) pielāgošana un aprīkošana civilās aizsardzības mērķiem". Projekta mērķis ir esošu telpu pārbūve vai atjaunošana, pielāgojot tās III kategorijas patvertņu ierīkošanai un telpu aprīkošana atbilstoši III kategorijas patvertnes funkcionālajām prasībām
Jelgavas novada pašvaldības objektu pielāgošana III kategorijas patvertnes prasībām, Nr. 5.2.1.1/1/25/I/009</t>
  </si>
  <si>
    <t>Daudzfunkcionālā sociālo 
pakalpojumu centra "Zīle" sniegto 
pakalpojumu palielināšana Celtnieku ielā 12, Ānē, Cenu pagastā</t>
  </si>
  <si>
    <t xml:space="preserve">Ceļu pārbūve projektēšana, būvniecība, būvuzraudzība, autoruzraudzība
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5.1.1.1. pasākums "Infrastruktūra uzņēmējdarbības atbalstam"
03.02.2025  Domes lēmums par dalību 5.1.1.1 pasākuma 2.kārtas 2.uzsaukumā (https://namejs.jelgavasnovads.lv/Portal/Meetings/Process/1000531)
Būvprojektu izstrāde no VB ACF finansējuma (SIA "Ceļu būvniecības sabiedrība IGATE", līgums Nr. JNP/5-34.2.2/25/23) 19904.50EUR
Būvdarbi un autoruzraudzība no ES projekta/aizņēmums 1062139.10 EUR                                                                                                                     
</t>
  </si>
  <si>
    <t xml:space="preserve">Ceļu pārbūve projektēšana, būvniecība, būvuzraudzība, autoruzraudzība
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5.1.1.1. pasākums "Infrastruktūra uzņēmējdarbības atbalstam"
03.02.2025  Domes lēmums par dalību 5.1.1.1 pasākuma 2.kārtas 2.uzsaukumā (https://namejs.jelgavasnovads.lv/Portal/Meetings/Process/1000531)
Būvprojektu izstrāde no VB ACF finansējuma (SIA "Ceļu būvniecības sabiedrība IGATE", Līgums Nr. JNP/5-34.2.3/25/181) 10587.50EUR;                                                                                                                                     
Būvdarbi un autoruzraudzība no ES projekta/aizņēmums 575355.80 EUR    </t>
  </si>
  <si>
    <t>Projekts tiks īstenots atbilstoši Ministru kabineta 2024.gada 17.decembra noteikumiem Nr.879 "Noteikumi par kritērijiem un kārtību, kādā tiek izvērtēti pašvaldību investīciju projektu pieteikumi aizdevumu saņemšanai" nosacījumiem,  prioritārā projekta plānotā summa pārcelta uz citiem transporta infrastruktūras attīstībai plānoto projektu  īstenošanu</t>
  </si>
  <si>
    <t xml:space="preserve">Ceļu pārbūve projektēšana, būvniecība, būvuzraudzība, autoruzraudzība
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5.1.1.1. pasākums "Infrastruktūra uzņēmējdarbības atbalstam"
03.02.2025  Domes lēmums par dalību 5.1.1.1 pasākuma 2.kārtas 2.uzsaukumā (https://namejs.jelgavasnovads.lv/Portal/Meetings/Process/1000531)
Būvprojektu izstrāde no VB ACF finansējuma(SIA "Ceļu būvniecības sabiedrība IGATE", līgums Nr. JNP/5-34.2.2/25/29) 41714.75EUR 
Būvdarbi un autoruzraudzība no ES projekta/aizņēmums 1102450.40 EUR                                                                                                                     
</t>
  </si>
  <si>
    <t xml:space="preserve">Ceļu pārbūve projektēšana, būvniecība, būvuzraudzība, autoruzraudzība
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5.1.1.1. pasākums "Infrastruktūra uzņēmējdarbības atbalstam"
03.02.2025  Domes lēmums par dalību 5.1.1.1 pasākuma 2.kārtas 2.uzsaukumā (https://namejs.jelgavasnovads.lv/Portal/Meetings/Process/1000531)
Būvprojektu izstrāde no VB ACF finansējuma (VAS "Latvijas ceļu uzturētājs", līgums Nr. JNP/5-34.2.2/25/30) 17048.42EUR;                                                                                                                                
Būvdarbi un autoruzraudzība no ES projekta/aizņēmums 575355.80 EUR  </t>
  </si>
  <si>
    <t>Platones pagasta ceļa "Silmači – Smiltnieki" pārbūve 0.875 km</t>
  </si>
  <si>
    <t xml:space="preserve">Ceļu pārbūve projektēšana, būvniecība, būvuzraudzība, autoruzraudzība
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5.1.1.1. pasākums "Infrastruktūra uzņēmējdarbības atbalstam"
03.02.2025  Domes lēmums par dalību 5.1.1.1 pasākuma 2.kārtas 2.uzsaukumā (https://namejs.jelgavasnovads.lv/Portal/Meetings/Process/1000531)
Būvprojektu izstrāde no VB ACF finansējuma (SIA "Ceļu būvniecības sabiedrība IGATE", JNP/5-34.2.2/25/33) 16940EUR;                                                                                                       
Būvdarbi un autoruzraudzība no ES projekta/aizņēmums 539015.50 EUR    </t>
  </si>
  <si>
    <t>Apstiprināts Interreg VI-A Latvijas-Lietuvas programmas 2021-2027 konkursā projekts "Pārrobežu partnerība plūdu riska novēršanai un pielāgošanās mehānismu attīstībai Latvijas un Lietuvas reģionā" (FLOOD RESPONSE)"</t>
  </si>
  <si>
    <t>Rīgas ielas seguma atjaunošana posmā no Valsts galvenā autoceļa A9 līdz DUS "Astarte" Tīreļu ciemā
Kopējās būvdarbu izmaksas 125533EUR
Projekts tiks īstenots atbilstoši finansējumam pieejamībai</t>
  </si>
  <si>
    <t xml:space="preserve">Administratīvās ēkas Celtnieku ielā 12, Āne, Cenu pagasts – jumta nomaiņa </t>
  </si>
  <si>
    <t>Cenu pagasta ceļa Brankas – Tiltiņi asfalta seguma atjaunošana
2026.gadā paredzēts pārejošās līguma saistības  – būvprojekta izstrāde un secīgi būvdarbi, līdzfinansējums paredzēts no VB ACF finansējuma</t>
  </si>
  <si>
    <t>Apgaismojuma izbūve Rūpniecības ielā, Elejā – būvprojekta izstrāde</t>
  </si>
  <si>
    <t>Elejas pagasta ELE13 Mūrnieki – Augstsprieguma tīkli un ELE15 Sliežu ceļš posma pārbūve 0.880 km</t>
  </si>
  <si>
    <t>Vēstures mantojums – teritorija</t>
  </si>
  <si>
    <t xml:space="preserve">"Atklāj Zemgales un Žemaitijas zaļos noslēpumus/ Exploit Your Senses to Discover the Green Secrets of Zemgale and Žemaitija!/ Green Secrets" INTEREG LAT-LIT  projekta ietvaros
Projekta mērķis: veicināt kultūras un dabas mantojuma teritoriju pieejamību un iekļaušanu tūrismā, tūrisma pakalpojumu veidošanu, nodrošinot ilgtspējīgu teritorijas attīstību.
Projekta sākums – 01.02.2024.
 </t>
  </si>
  <si>
    <t>Nākotnes ciema sporta laukuma atjaunošana, labiekārtošana – būvprojekta aktualizācija</t>
  </si>
  <si>
    <t>Apvienotā gājēju un veloceliņa, un ielas apgaismojuma izbūve Skolas ielā, Nākotnes ciemā, posmā no pašvaldības ceļa Nākotne – Dārznieki līdz Tomsona ielai"
Kopējās būvdarbu izmaksas 671339EUR</t>
  </si>
  <si>
    <t>Lielupes aizsargdambja atjaunošanai un labiekārtošana Kārniņos – 2026.gadā būvprojekta izstrāde</t>
  </si>
  <si>
    <t xml:space="preserve"> T72 Strauta tilta pār Skursteņu strauta, JAU40 P94-Ošas-V1083 Laukgaļi 1,99km, demontāža un pārbūve par lielizmēra caurteku – būvprojekta izstrāde,būvdarbi (pārejošās līguma saistības JNP/5-34.3/25/160)
</t>
  </si>
  <si>
    <t>T34 Platones tilta pār Platones upi, LIE04 V1050 – Birzes 0,13km</t>
  </si>
  <si>
    <t xml:space="preserve">T34 Platones tilta pār Platones upi, LIE04 V1050 – Birzes 0,13km – būvprojekta izstrāde (pārejošās līguma saistības JNP/5-34.3/25/161)
</t>
  </si>
  <si>
    <t>Transporta iegādei skolēnu pārvadāšanai – 5 gab. 43.v. autobusu iegāde (atjaunošana): Ozolnieki, Valgunde, Eleja, Jaunsvirlauka (2)</t>
  </si>
  <si>
    <t>1. SAC Zemgale telpu remonts:
2024.gadā izstrādāts būvprojekts par SAC Zemgale B korpusa gaiteņu remontu 1. un 2.stāvam.
2025.gadā uzsākti būvdarbi – 1.stāva B korpusa gaiteņu remonts 236 359 EUR.  
Sadalījums pa gadiem aizņēmumam:
2025. gads 68320 EUR
2026.gads 144403 EUR
Sadalījums pa gadiem PB līdzfinansējumam:
2025. gads 7591 EUR
2026.gads 16045 EUR
2.  Ārdurvju nomaiņa ar vējtvera izveidi, savienotas ar AUS, ugunsdrošu durvju uzstādīšana ventilācijas telpā (VUGD akts) 22763EUR
3. AUATSS montāžas darbi, remontdarbi tehniskā projekta papildināšana – Pamatēkā un saimniecības ēkā ierīču izvietojums nesakrīt ar tehniskajā projektā norādīto, ierīces bēniņos ir uzstādītas, bet nav norādītas tehniskajā projektā. Faktiskais AUATSS ierīču izvietojums saimniecības ēkā neatbilst tehniskajā projektā norādītajam. Nestrādā atsevišķi detektori (saimniecības ēkā) 10000EUR</t>
  </si>
  <si>
    <t>1. Tehniskās dokumentācijas izstrāde – energoefektivitātes uzlabošanai – uzsākt dokumentācijas izstrādi 2026.gadā ar finansējumu 2027.gadā.
2. Ozolnieku mūzikas skolas telpu remontdarbi 410000 EUR
3. Ēkas remontdarbi, kas saistīti ugunsdrošību un  zibens aizsardzības sistēmu 41000EUR</t>
  </si>
  <si>
    <t xml:space="preserve">Lielvircavas muižas katlu mājas rekonstrukcija – malkas apkures katlu nomaiņa uz granulu katlu </t>
  </si>
  <si>
    <t xml:space="preserve">1.Seguma atjaunošana Kveldes ielā  (44333EUR)                            
2.Seguma atjaunošana ceļam Dzelzceļa pārbrauktuve – "Austrumi" (53519EUR)
Kopējās būvdarbu izmaksas 97852EUR
</t>
  </si>
  <si>
    <t>Ūdens ņemšanas vietu ugunsdzēsību vajadzībām atjaunošana/izveide atjaunošana.
Ūdens ņemšanas vietas izbūve ugunsdzēsības vajadzībām Sesavas pamatskola  (VUGD akts)  –  tehniskā projekta izstrāde 6000EUR</t>
  </si>
  <si>
    <t>Klāvi, ielas apgaismojuma izbūve 9 laternas  kopā: 17000.00 EUR – (Topogrāfija 850 EUR, projektēšana apgaismojumam 1500.00 EUR, Sadales tīkla pieslēguma maksa 1000 EUR,  projekts Sadales tīkla pieslēguma izbūvei -650 EUR, apgaismojuma līnijas izbūve 13000.00 EUR)</t>
  </si>
  <si>
    <t>1. Seguma atjaunošana Dārza iela – Buķi, Sesava (896256EUR)                                                                                     
2.Bērvircavas ciema, Upes ielas gājēju ietves izbūve posmā no Upes ielas 31 līdz Tūju ielai (108484EUR)
Kopējās būvdarbu izmaksas 1001740EUR</t>
  </si>
  <si>
    <t xml:space="preserve">Ūdens ņemšanas vietu ugunsdzēsību vajadzībām atjaunošana/izveide atjaunošana.
Atklātas ūdens tilpnes atjaunošana un ūdens ņemšanas vietas izbūve ugunsdzēsības vajadzībām Vilcē (VUGD akts) – 32000EUR
</t>
  </si>
  <si>
    <t xml:space="preserve">Tiltam (Roņu tilts T39) pār Svētes upi, Ziedkalnes iela, Ziedkalne – būvprojekta izstrāde (pārejošās līguma saistības JNP/5-34.6/25/2)
</t>
  </si>
  <si>
    <t>Apgaismojuma izbūve Skolas ielā uz Vilces muižu, pie muižas un kalpu mājas – būvprojekta izstrāde</t>
  </si>
  <si>
    <t xml:space="preserve">Asfaltbetona seguma izbūve uz pašvaldības autoceļa Kalnrozes – Valdeikas
Kopējās būvdarbu izmaksas 208099EUR
</t>
  </si>
  <si>
    <t>Divu ģimenes ārstu prakšu izveide Jelgavas novadā, Nr.4.1.1.3/2/25/A/010 (Eleja un Valgunde)
2026.gadā plānots Elejas ārstu prakses telpu remonts un aprīkojums
2027.gadā plānots Valgundes ārstu prakses aprīkojums</t>
  </si>
  <si>
    <t xml:space="preserve">Projekts CFLA 1.2.1.3.i. pasākumam "Pašvaldību ēku un infrastruktūras uzlabošana, veicinot pāreju uz atjaunojamo energoresursu tehnoloģiju izmantošanu un uzlabojot energoefektivitāte" –  Elejas vidusskolas mājturības un tehnoloģiju darbnīcas telpu atjaunošana un energoefektivitātes paaugstināšana, Nr.2.1.1.6/1/24/I/001
</t>
  </si>
  <si>
    <t>Aktivitāšu centrs "Zemgale" – pirts remonts</t>
  </si>
  <si>
    <t>Atbalsta pasākumu īstenošana cilvēkiem ar invaliditāti mājokļu vides pieejamības nodrošināšanai Jelgavas novadā, Nr.3.1.2.1.i.0/2/24/I/CFLA/016
Kopējās būvdarbu izmaksas 671339EUR</t>
  </si>
  <si>
    <t>Izglītības iestāžu infrastruktūras pilnveide un aprīkošana Jelgavas novada pašvaldībā, Nr.3.1.1.5.i.0/1/24/I/CFLA/002 – iesaistītās skolas Vircava, Staļģene, Platone
2026.gadā provizoriski plānots:
Vircavas psk. 737 807 EUR
Vircavas psk. Platones fil. 612 722EUR
Staļģenes psk.  1 639 475EUR</t>
  </si>
  <si>
    <t xml:space="preserve">Jelgavas novada pašvaldības Lielplatones pamatskolas – atbalsta centra infrastruktūras un mācību vides pilnveide efektīvas, kvalitatīvas un mūsdienīgas speciālās izglītības īstenošanai, Nr.4.2.1.3/1/24/I/006
</t>
  </si>
  <si>
    <t xml:space="preserve">Ceļu pārbūve projektēšana, būvniecība, būvuzraudzība, autoruzraudzība
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5.1.1.1. pasākums "Infrastruktūra uzņēmējdarbības atbalstam"
03.02.2025  Domes lēmums par dalību 5.1.1.1 pasākuma 2.kārtas 2.uzsaukumā (https://namejs.jelgavasnovads.lv/Portal/Meetings/Process/1000531)
Būvprojektu izstrāde no VB ACF finansējuma (SIA "Ceļu būvniecības sabiedrība IGATE", līgums Nr. JNP/5-34.2.2/25/24) 31762.50EUR; 
Būvdarbi un autoruzraudzība no ES projekta/aizņēmums 792146.18 EUR                                                                                                                                        
 </t>
  </si>
  <si>
    <t>Gājēju celiņš  no Lielplatones ciema līdz Valsts autoceļam A8 (Mazelejai)</t>
  </si>
  <si>
    <t>Gājēju celiņa izbūve nepieciešama no Lielplatones ciema Parka ielas un Alejas ielas krustojuma gar pašvaldības ielu Alejas ielu (0.6 km) kadastra 54600010071) un gar pašvaldības ceļu LIE 13 Alejas iela-Mazeleja (1.29 km), kadastra numurs 54600010268 - būvprojekta izstrāde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</si>
</sst>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9"/>
      <color rgb="FF3B3B3B"/>
      <name val="Segoe UI"/>
      <family val="2"/>
      <charset val="186"/>
    </font>
    <font>
      <sz val="11"/>
      <color theme="1"/>
      <name val="Aptos Narrow"/>
      <family val="2"/>
      <charset val="186"/>
      <scheme val="minor"/>
    </font>
    <font>
      <sz val="11"/>
      <color theme="1"/>
      <name val="Aptos Narrow"/>
      <family val="2"/>
      <charset val="186"/>
      <scheme val="minor"/>
    </font>
    <font>
      <sz val="9"/>
      <color theme="1"/>
      <name val="Arial"/>
      <family val="2"/>
      <charset val="186"/>
    </font>
    <font>
      <sz val="9"/>
      <name val="Arial"/>
      <family val="2"/>
      <charset val="186"/>
    </font>
    <font>
      <sz val="10"/>
      <name val="Arial"/>
      <family val="2"/>
      <charset val="186"/>
    </font>
    <font>
      <b/>
      <sz val="11"/>
      <color theme="1"/>
      <name val="Arial"/>
      <family val="2"/>
      <charset val="186"/>
    </font>
    <font>
      <b/>
      <sz val="9"/>
      <color theme="1"/>
      <name val="Arial"/>
      <family val="2"/>
      <charset val="186"/>
    </font>
    <font>
      <b/>
      <sz val="10"/>
      <color theme="1"/>
      <name val="Arial"/>
      <family val="2"/>
      <charset val="186"/>
    </font>
    <font>
      <b/>
      <sz val="10"/>
      <name val="Arial"/>
      <family val="2"/>
      <charset val="186"/>
    </font>
    <font>
      <sz val="9"/>
      <name val="Arial"/>
      <family val="2"/>
    </font>
    <font>
      <b/>
      <sz val="9"/>
      <name val="Arial"/>
      <family val="2"/>
    </font>
    <font>
      <sz val="10"/>
      <name val="Arial"/>
      <family val="2"/>
    </font>
    <font>
      <sz val="11"/>
      <color theme="1"/>
      <name val="Aptos Narrow"/>
      <family val="2"/>
      <scheme val="minor"/>
    </font>
    <font>
      <b/>
      <sz val="9"/>
      <color theme="1"/>
      <name val="Arial"/>
      <family val="2"/>
    </font>
    <font>
      <sz val="9"/>
      <color theme="1"/>
      <name val="Arial"/>
      <family val="2"/>
    </font>
    <font>
      <sz val="9"/>
      <color rgb="FF00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applyNumberFormat="0" applyFont="0" applyFill="0" applyBorder="0" applyAlignment="0" applyProtection="0">
      <alignment horizontal="center" vertical="top" wrapText="1"/>
    </xf>
    <xf numFmtId="0" fontId="2" fillId="0" borderId="0"/>
    <xf numFmtId="0" fontId="5" fillId="0" borderId="0"/>
    <xf numFmtId="0" fontId="2" fillId="0" borderId="0"/>
    <xf numFmtId="0" fontId="1" fillId="0" borderId="0"/>
    <xf numFmtId="0" fontId="13" fillId="0" borderId="0"/>
    <xf numFmtId="0" fontId="5" fillId="0" borderId="0"/>
  </cellStyleXfs>
  <cellXfs count="54">
    <xf numFmtId="0" fontId="0" fillId="0" borderId="0" xfId="0" applyAlignment="1"/>
    <xf numFmtId="0" fontId="3" fillId="0" borderId="0" xfId="1" applyFont="1" applyAlignment="1">
      <alignment horizontal="center" vertical="center"/>
    </xf>
    <xf numFmtId="0" fontId="3" fillId="0" borderId="0" xfId="1" applyFont="1" applyAlignment="1">
      <alignment horizontal="left" vertical="top"/>
    </xf>
    <xf numFmtId="0" fontId="4" fillId="0" borderId="0" xfId="1" applyFont="1" applyAlignment="1">
      <alignment horizontal="right" vertical="top"/>
    </xf>
    <xf numFmtId="0" fontId="6" fillId="0" borderId="0" xfId="2" applyFont="1" applyAlignment="1">
      <alignment horizontal="left" vertical="center"/>
    </xf>
    <xf numFmtId="0" fontId="7" fillId="0" borderId="0" xfId="2" applyFont="1" applyAlignment="1">
      <alignment horizontal="center" vertical="center"/>
    </xf>
    <xf numFmtId="0" fontId="7" fillId="0" borderId="0" xfId="2" applyFont="1" applyAlignment="1">
      <alignment horizontal="left" vertical="top"/>
    </xf>
    <xf numFmtId="3" fontId="3" fillId="0" borderId="0" xfId="1" applyNumberFormat="1" applyFont="1" applyAlignment="1">
      <alignment horizontal="center" vertical="center"/>
    </xf>
    <xf numFmtId="0" fontId="5" fillId="2" borderId="1" xfId="1" applyFont="1" applyFill="1" applyBorder="1" applyAlignment="1">
      <alignment horizontal="center" vertical="center"/>
    </xf>
    <xf numFmtId="3" fontId="9" fillId="2" borderId="1" xfId="1" applyNumberFormat="1" applyFont="1" applyFill="1" applyBorder="1" applyAlignment="1">
      <alignment horizontal="center" vertical="center"/>
    </xf>
    <xf numFmtId="0" fontId="3" fillId="0" borderId="0" xfId="1" applyFont="1" applyAlignment="1">
      <alignment vertical="center"/>
    </xf>
    <xf numFmtId="3" fontId="4" fillId="0" borderId="0" xfId="1" applyNumberFormat="1" applyFont="1" applyAlignment="1">
      <alignment horizontal="right" vertical="top"/>
    </xf>
    <xf numFmtId="3" fontId="8" fillId="0" borderId="0" xfId="1" applyNumberFormat="1" applyFont="1" applyAlignment="1">
      <alignment horizontal="right" vertical="center"/>
    </xf>
    <xf numFmtId="0" fontId="10" fillId="0" borderId="1" xfId="1" applyFont="1" applyBorder="1" applyAlignment="1">
      <alignment horizontal="left" vertical="top" wrapText="1"/>
    </xf>
    <xf numFmtId="0" fontId="10" fillId="0" borderId="1" xfId="1" applyFont="1" applyBorder="1" applyAlignment="1">
      <alignment horizontal="left" vertical="top"/>
    </xf>
    <xf numFmtId="0" fontId="10" fillId="0" borderId="1" xfId="3" applyFont="1" applyBorder="1" applyAlignment="1">
      <alignment horizontal="left" vertical="top" wrapText="1"/>
    </xf>
    <xf numFmtId="3" fontId="10" fillId="0" borderId="1" xfId="3" applyNumberFormat="1" applyFont="1" applyBorder="1" applyAlignment="1">
      <alignment horizontal="left" vertical="top" wrapText="1"/>
    </xf>
    <xf numFmtId="0" fontId="12" fillId="0" borderId="1" xfId="1" applyFont="1" applyBorder="1" applyAlignment="1">
      <alignment vertical="top" wrapText="1"/>
    </xf>
    <xf numFmtId="3" fontId="10" fillId="0" borderId="1" xfId="1" applyNumberFormat="1" applyFont="1" applyBorder="1" applyAlignment="1">
      <alignment horizontal="left" vertical="top" wrapText="1"/>
    </xf>
    <xf numFmtId="0" fontId="10" fillId="0" borderId="1" xfId="1" applyFont="1" applyBorder="1" applyAlignment="1">
      <alignment vertical="top" wrapText="1"/>
    </xf>
    <xf numFmtId="0" fontId="12" fillId="0" borderId="1" xfId="1" applyFont="1" applyBorder="1" applyAlignment="1">
      <alignment horizontal="left" vertical="top" wrapText="1"/>
    </xf>
    <xf numFmtId="0" fontId="5" fillId="0" borderId="0" xfId="1" applyFont="1" applyAlignment="1">
      <alignment horizontal="center" vertical="center"/>
    </xf>
    <xf numFmtId="3" fontId="4" fillId="0" borderId="0" xfId="1" applyNumberFormat="1" applyFont="1" applyAlignment="1">
      <alignment horizontal="center" vertical="center"/>
    </xf>
    <xf numFmtId="0" fontId="4" fillId="0" borderId="0" xfId="5" applyFont="1" applyAlignment="1">
      <alignment horizontal="right"/>
    </xf>
    <xf numFmtId="0" fontId="4" fillId="0" borderId="0" xfId="6" applyFont="1" applyAlignment="1">
      <alignment horizontal="right"/>
    </xf>
    <xf numFmtId="0" fontId="3" fillId="0" borderId="0" xfId="6" applyFont="1" applyAlignment="1">
      <alignment horizontal="right"/>
    </xf>
    <xf numFmtId="3" fontId="3" fillId="0" borderId="0" xfId="1" applyNumberFormat="1" applyFont="1" applyAlignment="1">
      <alignment vertical="center"/>
    </xf>
    <xf numFmtId="0" fontId="14" fillId="2" borderId="1"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2" borderId="1" xfId="1" applyFont="1" applyFill="1" applyBorder="1" applyAlignment="1">
      <alignment horizontal="center" vertical="center"/>
    </xf>
    <xf numFmtId="0" fontId="10" fillId="0" borderId="1" xfId="1" applyFont="1" applyBorder="1" applyAlignment="1">
      <alignment horizontal="center" vertical="center"/>
    </xf>
    <xf numFmtId="3" fontId="15" fillId="0" borderId="1" xfId="1" applyNumberFormat="1" applyFont="1" applyBorder="1" applyAlignment="1">
      <alignment horizontal="center" vertical="center"/>
    </xf>
    <xf numFmtId="3" fontId="10" fillId="0" borderId="1" xfId="1" applyNumberFormat="1" applyFont="1" applyBorder="1" applyAlignment="1">
      <alignment horizontal="center" vertical="center"/>
    </xf>
    <xf numFmtId="0" fontId="15" fillId="0" borderId="1" xfId="1" applyFont="1" applyBorder="1" applyAlignment="1">
      <alignment horizontal="left" vertical="top" wrapText="1"/>
    </xf>
    <xf numFmtId="0" fontId="15" fillId="0" borderId="1" xfId="3" applyFont="1" applyBorder="1" applyAlignment="1">
      <alignment horizontal="left" vertical="top" wrapText="1"/>
    </xf>
    <xf numFmtId="3" fontId="16" fillId="0" borderId="1" xfId="1" applyNumberFormat="1" applyFont="1" applyBorder="1" applyAlignment="1">
      <alignment horizontal="center" vertical="center"/>
    </xf>
    <xf numFmtId="0" fontId="15" fillId="0" borderId="1" xfId="1" applyFont="1" applyBorder="1" applyAlignment="1">
      <alignment horizontal="left" vertical="top"/>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1" xfId="0" applyFont="1" applyFill="1" applyBorder="1" applyAlignment="1">
      <alignment horizontal="center" vertical="center" wrapText="1"/>
    </xf>
    <xf numFmtId="0" fontId="3" fillId="3" borderId="0" xfId="0" applyFont="1" applyFill="1" applyAlignment="1">
      <alignment horizontal="left" vertical="top" wrapText="1"/>
    </xf>
    <xf numFmtId="0" fontId="3" fillId="0" borderId="0" xfId="1" applyFont="1" applyAlignment="1">
      <alignment horizontal="left" vertical="center" wrapText="1"/>
    </xf>
    <xf numFmtId="0" fontId="3" fillId="0" borderId="1" xfId="1" applyFont="1" applyBorder="1" applyAlignment="1">
      <alignment horizontal="left" vertical="center" wrapText="1"/>
    </xf>
    <xf numFmtId="3" fontId="3" fillId="0" borderId="1" xfId="1" applyNumberFormat="1" applyFont="1" applyBorder="1" applyAlignment="1">
      <alignment horizontal="left" vertical="center" wrapText="1"/>
    </xf>
    <xf numFmtId="3" fontId="9" fillId="2" borderId="1" xfId="1" applyNumberFormat="1" applyFont="1" applyFill="1" applyBorder="1" applyAlignment="1">
      <alignment horizontal="left" vertical="center" wrapText="1"/>
    </xf>
    <xf numFmtId="3" fontId="3" fillId="0" borderId="0" xfId="1" applyNumberFormat="1" applyFont="1" applyAlignment="1">
      <alignment horizontal="left" vertical="center"/>
    </xf>
    <xf numFmtId="0" fontId="3" fillId="0" borderId="0" xfId="1" applyFont="1" applyAlignment="1">
      <alignment horizontal="left" vertical="center"/>
    </xf>
    <xf numFmtId="3" fontId="8" fillId="0" borderId="0" xfId="1" applyNumberFormat="1" applyFont="1" applyAlignment="1">
      <alignment horizontal="left" vertical="center"/>
    </xf>
    <xf numFmtId="3" fontId="10" fillId="4" borderId="1" xfId="1" applyNumberFormat="1" applyFont="1" applyFill="1" applyBorder="1" applyAlignment="1">
      <alignment horizontal="center" vertical="center"/>
    </xf>
    <xf numFmtId="0" fontId="10" fillId="4" borderId="1" xfId="1" applyFont="1" applyFill="1" applyBorder="1" applyAlignment="1">
      <alignment horizontal="left" vertical="center" wrapText="1"/>
    </xf>
    <xf numFmtId="3" fontId="10" fillId="4" borderId="1" xfId="1" applyNumberFormat="1" applyFont="1" applyFill="1" applyBorder="1" applyAlignment="1">
      <alignment horizontal="left" vertical="center" wrapText="1"/>
    </xf>
    <xf numFmtId="3" fontId="8" fillId="2" borderId="1" xfId="1" applyNumberFormat="1" applyFont="1" applyFill="1" applyBorder="1" applyAlignment="1">
      <alignment horizontal="right" vertical="center"/>
    </xf>
    <xf numFmtId="3" fontId="8" fillId="2" borderId="2" xfId="1" applyNumberFormat="1" applyFont="1" applyFill="1" applyBorder="1" applyAlignment="1">
      <alignment horizontal="right" vertical="center"/>
    </xf>
    <xf numFmtId="0" fontId="7" fillId="2" borderId="1" xfId="0" applyFont="1" applyFill="1" applyBorder="1" applyAlignment="1">
      <alignment horizontal="center" vertical="center"/>
    </xf>
  </cellXfs>
  <cellStyles count="7">
    <cellStyle name="Normal" xfId="0" builtinId="0"/>
    <cellStyle name="Normal 2 2 2" xfId="2" xr:uid="{00000000-0005-0000-0000-000001000000}"/>
    <cellStyle name="Normal 3 2" xfId="4" xr:uid="{00000000-0005-0000-0000-000002000000}"/>
    <cellStyle name="Normal 3 2 6" xfId="3" xr:uid="{00000000-0005-0000-0000-000003000000}"/>
    <cellStyle name="Normal 3 4" xfId="6" xr:uid="{00000000-0005-0000-0000-000004000000}"/>
    <cellStyle name="Normal 3 4 2" xfId="5" xr:uid="{00000000-0005-0000-0000-000005000000}"/>
    <cellStyle name="Parasts 2"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udra.sharepoint.com/PROJEKTI%20Visi/PROJEKTI_2023/Planotie_projekti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i 2020"/>
      <sheetName val="Projekti 2022 (2)"/>
      <sheetName val="Projekti 2022_02.09.2022"/>
      <sheetName val="Projekti 2023"/>
      <sheetName val="Projekti 2021 (2)"/>
      <sheetName val="Sheet2"/>
      <sheetName val="Finansejuma avoti"/>
      <sheetName val="Būvprojekti"/>
      <sheetName val="Augstas gatavibas projekti"/>
      <sheetName val="kultura"/>
      <sheetName val="Lat-Lit"/>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Q87"/>
  <sheetViews>
    <sheetView tabSelected="1" zoomScaleNormal="100" workbookViewId="0">
      <pane xSplit="3" ySplit="6" topLeftCell="D7" activePane="bottomRight" state="frozen"/>
      <selection pane="topRight" activeCell="E1" sqref="E1"/>
      <selection pane="bottomLeft" activeCell="A6" sqref="A6"/>
      <selection pane="bottomRight" activeCell="E35" sqref="E35"/>
    </sheetView>
  </sheetViews>
  <sheetFormatPr defaultColWidth="10.625" defaultRowHeight="24.75" customHeight="1" x14ac:dyDescent="0.3"/>
  <cols>
    <col min="1" max="1" width="8.875" style="1" customWidth="1"/>
    <col min="2" max="2" width="15.625" style="1" customWidth="1"/>
    <col min="3" max="3" width="37.625" style="2" customWidth="1"/>
    <col min="4" max="4" width="18.5" style="1" customWidth="1"/>
    <col min="5" max="5" width="57.875" style="2" customWidth="1"/>
    <col min="6" max="6" width="20.875" style="1" customWidth="1"/>
    <col min="7" max="7" width="14.375" style="3" customWidth="1"/>
    <col min="8" max="8" width="19.375" style="3" customWidth="1"/>
    <col min="9" max="11" width="14.375" style="3" customWidth="1"/>
    <col min="12" max="12" width="18.125" style="1" customWidth="1"/>
    <col min="13" max="16" width="20.375" style="1" customWidth="1"/>
    <col min="17" max="17" width="32.125" style="41" customWidth="1"/>
    <col min="18" max="16384" width="10.625" style="1"/>
  </cols>
  <sheetData>
    <row r="1" spans="1:17" ht="13.5" customHeight="1" x14ac:dyDescent="0.2">
      <c r="Q1" s="23" t="s">
        <v>163</v>
      </c>
    </row>
    <row r="2" spans="1:17" ht="13.5" customHeight="1" x14ac:dyDescent="0.2">
      <c r="Q2" s="24" t="s">
        <v>164</v>
      </c>
    </row>
    <row r="3" spans="1:17" ht="13.5" customHeight="1" x14ac:dyDescent="0.2">
      <c r="Q3" s="25" t="s">
        <v>165</v>
      </c>
    </row>
    <row r="4" spans="1:17" ht="13.5" customHeight="1" x14ac:dyDescent="0.2">
      <c r="A4" s="4" t="s">
        <v>166</v>
      </c>
      <c r="B4" s="5"/>
      <c r="C4" s="6"/>
      <c r="Q4" s="25"/>
    </row>
    <row r="5" spans="1:17" ht="24.75" customHeight="1" x14ac:dyDescent="0.3">
      <c r="C5" s="1"/>
      <c r="L5" s="53" t="s">
        <v>148</v>
      </c>
      <c r="M5" s="53"/>
      <c r="N5" s="53"/>
      <c r="O5" s="53"/>
      <c r="P5" s="53"/>
      <c r="Q5" s="40"/>
    </row>
    <row r="6" spans="1:17" ht="75.75" customHeight="1" x14ac:dyDescent="0.3">
      <c r="A6" s="27" t="s">
        <v>0</v>
      </c>
      <c r="B6" s="27" t="s">
        <v>1</v>
      </c>
      <c r="C6" s="27" t="s">
        <v>2</v>
      </c>
      <c r="D6" s="27" t="s">
        <v>3</v>
      </c>
      <c r="E6" s="27" t="s">
        <v>4</v>
      </c>
      <c r="F6" s="27" t="s">
        <v>5</v>
      </c>
      <c r="G6" s="28" t="s">
        <v>6</v>
      </c>
      <c r="H6" s="28" t="s">
        <v>7</v>
      </c>
      <c r="I6" s="28" t="s">
        <v>8</v>
      </c>
      <c r="J6" s="28" t="s">
        <v>9</v>
      </c>
      <c r="K6" s="29" t="s">
        <v>10</v>
      </c>
      <c r="L6" s="37" t="s">
        <v>7</v>
      </c>
      <c r="M6" s="37" t="s">
        <v>8</v>
      </c>
      <c r="N6" s="37" t="s">
        <v>9</v>
      </c>
      <c r="O6" s="38" t="s">
        <v>10</v>
      </c>
      <c r="P6" s="38" t="s">
        <v>154</v>
      </c>
      <c r="Q6" s="39" t="s">
        <v>147</v>
      </c>
    </row>
    <row r="7" spans="1:17" ht="39.75" customHeight="1" x14ac:dyDescent="0.3">
      <c r="A7" s="13">
        <v>1</v>
      </c>
      <c r="B7" s="13" t="s">
        <v>54</v>
      </c>
      <c r="C7" s="19" t="s">
        <v>178</v>
      </c>
      <c r="D7" s="13" t="s">
        <v>35</v>
      </c>
      <c r="E7" s="13" t="s">
        <v>120</v>
      </c>
      <c r="F7" s="13" t="s">
        <v>108</v>
      </c>
      <c r="G7" s="30" t="s">
        <v>21</v>
      </c>
      <c r="H7" s="31">
        <v>120000</v>
      </c>
      <c r="I7" s="32"/>
      <c r="J7" s="32"/>
      <c r="K7" s="32">
        <f t="shared" ref="K7:K39" si="0">H7+I7+J7</f>
        <v>120000</v>
      </c>
      <c r="L7" s="31">
        <v>120000</v>
      </c>
      <c r="M7" s="32"/>
      <c r="N7" s="32"/>
      <c r="O7" s="32">
        <f t="shared" ref="O7:O71" si="1">L7+M7+N7</f>
        <v>120000</v>
      </c>
      <c r="P7" s="32">
        <f>O7-K7</f>
        <v>0</v>
      </c>
      <c r="Q7" s="42"/>
    </row>
    <row r="8" spans="1:17" ht="49.5" customHeight="1" x14ac:dyDescent="0.3">
      <c r="A8" s="13">
        <v>2</v>
      </c>
      <c r="B8" s="13" t="s">
        <v>54</v>
      </c>
      <c r="C8" s="13" t="s">
        <v>168</v>
      </c>
      <c r="D8" s="13" t="s">
        <v>32</v>
      </c>
      <c r="E8" s="13" t="s">
        <v>73</v>
      </c>
      <c r="F8" s="13" t="s">
        <v>106</v>
      </c>
      <c r="G8" s="30" t="s">
        <v>14</v>
      </c>
      <c r="H8" s="32">
        <v>19224</v>
      </c>
      <c r="I8" s="32">
        <v>191755</v>
      </c>
      <c r="J8" s="32">
        <v>437992</v>
      </c>
      <c r="K8" s="32">
        <f t="shared" si="0"/>
        <v>648971</v>
      </c>
      <c r="L8" s="32">
        <v>19224</v>
      </c>
      <c r="M8" s="32">
        <v>191755</v>
      </c>
      <c r="N8" s="32">
        <v>437992</v>
      </c>
      <c r="O8" s="32">
        <f t="shared" si="1"/>
        <v>648971</v>
      </c>
      <c r="P8" s="32">
        <f t="shared" ref="P8:P71" si="2">O8-K8</f>
        <v>0</v>
      </c>
      <c r="Q8" s="42"/>
    </row>
    <row r="9" spans="1:17" ht="66.75" customHeight="1" x14ac:dyDescent="0.3">
      <c r="A9" s="13">
        <v>3</v>
      </c>
      <c r="B9" s="14" t="s">
        <v>54</v>
      </c>
      <c r="C9" s="13" t="s">
        <v>55</v>
      </c>
      <c r="D9" s="13" t="s">
        <v>56</v>
      </c>
      <c r="E9" s="13" t="s">
        <v>179</v>
      </c>
      <c r="F9" s="13" t="s">
        <v>108</v>
      </c>
      <c r="G9" s="30" t="s">
        <v>57</v>
      </c>
      <c r="H9" s="32">
        <v>19468</v>
      </c>
      <c r="I9" s="32">
        <v>0</v>
      </c>
      <c r="J9" s="32">
        <v>0</v>
      </c>
      <c r="K9" s="32">
        <f t="shared" si="0"/>
        <v>19468</v>
      </c>
      <c r="L9" s="32">
        <v>19468</v>
      </c>
      <c r="M9" s="32">
        <v>0</v>
      </c>
      <c r="N9" s="32">
        <v>0</v>
      </c>
      <c r="O9" s="32">
        <f t="shared" si="1"/>
        <v>19468</v>
      </c>
      <c r="P9" s="32">
        <f t="shared" si="2"/>
        <v>0</v>
      </c>
      <c r="Q9" s="42"/>
    </row>
    <row r="10" spans="1:17" ht="131.25" customHeight="1" x14ac:dyDescent="0.3">
      <c r="A10" s="13">
        <v>4</v>
      </c>
      <c r="B10" s="14" t="s">
        <v>54</v>
      </c>
      <c r="C10" s="20" t="s">
        <v>115</v>
      </c>
      <c r="D10" s="13" t="s">
        <v>24</v>
      </c>
      <c r="E10" s="20" t="s">
        <v>133</v>
      </c>
      <c r="F10" s="15" t="s">
        <v>20</v>
      </c>
      <c r="G10" s="30" t="s">
        <v>21</v>
      </c>
      <c r="H10" s="32">
        <f>400000*0.15</f>
        <v>60000</v>
      </c>
      <c r="I10" s="32">
        <f>400000*0.85</f>
        <v>340000</v>
      </c>
      <c r="J10" s="32">
        <v>0</v>
      </c>
      <c r="K10" s="32">
        <f t="shared" si="0"/>
        <v>400000</v>
      </c>
      <c r="L10" s="48">
        <v>0</v>
      </c>
      <c r="M10" s="48">
        <v>0</v>
      </c>
      <c r="N10" s="48">
        <v>0</v>
      </c>
      <c r="O10" s="48">
        <v>0</v>
      </c>
      <c r="P10" s="48">
        <f t="shared" si="2"/>
        <v>-400000</v>
      </c>
      <c r="Q10" s="49" t="s">
        <v>157</v>
      </c>
    </row>
    <row r="11" spans="1:17" ht="48" customHeight="1" x14ac:dyDescent="0.3">
      <c r="A11" s="13">
        <v>5</v>
      </c>
      <c r="B11" s="33" t="s">
        <v>54</v>
      </c>
      <c r="C11" s="33" t="s">
        <v>55</v>
      </c>
      <c r="D11" s="33" t="s">
        <v>24</v>
      </c>
      <c r="E11" s="33" t="s">
        <v>123</v>
      </c>
      <c r="F11" s="34" t="s">
        <v>26</v>
      </c>
      <c r="G11" s="30" t="s">
        <v>21</v>
      </c>
      <c r="H11" s="32"/>
      <c r="I11" s="32"/>
      <c r="J11" s="32"/>
      <c r="K11" s="32">
        <f t="shared" si="0"/>
        <v>0</v>
      </c>
      <c r="L11" s="32"/>
      <c r="M11" s="32"/>
      <c r="N11" s="32"/>
      <c r="O11" s="32">
        <f t="shared" si="1"/>
        <v>0</v>
      </c>
      <c r="P11" s="32">
        <f t="shared" si="2"/>
        <v>0</v>
      </c>
      <c r="Q11" s="42"/>
    </row>
    <row r="12" spans="1:17" ht="78" customHeight="1" x14ac:dyDescent="0.3">
      <c r="A12" s="13">
        <v>6</v>
      </c>
      <c r="B12" s="13" t="s">
        <v>11</v>
      </c>
      <c r="C12" s="13" t="s">
        <v>12</v>
      </c>
      <c r="D12" s="13" t="s">
        <v>13</v>
      </c>
      <c r="E12" s="13" t="s">
        <v>203</v>
      </c>
      <c r="F12" s="13" t="s">
        <v>110</v>
      </c>
      <c r="G12" s="30" t="s">
        <v>14</v>
      </c>
      <c r="H12" s="32">
        <v>57511</v>
      </c>
      <c r="I12" s="32">
        <v>47100</v>
      </c>
      <c r="J12" s="32">
        <v>103382</v>
      </c>
      <c r="K12" s="32">
        <f t="shared" si="0"/>
        <v>207993</v>
      </c>
      <c r="L12" s="32">
        <v>57511</v>
      </c>
      <c r="M12" s="32">
        <v>47100</v>
      </c>
      <c r="N12" s="32">
        <v>103382</v>
      </c>
      <c r="O12" s="32">
        <f t="shared" si="1"/>
        <v>207993</v>
      </c>
      <c r="P12" s="32">
        <f t="shared" si="2"/>
        <v>0</v>
      </c>
      <c r="Q12" s="42"/>
    </row>
    <row r="13" spans="1:17" ht="63.75" customHeight="1" x14ac:dyDescent="0.3">
      <c r="A13" s="13">
        <v>7</v>
      </c>
      <c r="B13" s="14" t="s">
        <v>11</v>
      </c>
      <c r="C13" s="19" t="s">
        <v>141</v>
      </c>
      <c r="D13" s="13" t="s">
        <v>35</v>
      </c>
      <c r="E13" s="19" t="s">
        <v>202</v>
      </c>
      <c r="F13" s="13" t="s">
        <v>108</v>
      </c>
      <c r="G13" s="30" t="s">
        <v>14</v>
      </c>
      <c r="H13" s="31">
        <v>33260</v>
      </c>
      <c r="I13" s="32">
        <v>0</v>
      </c>
      <c r="J13" s="32">
        <v>16740</v>
      </c>
      <c r="K13" s="32">
        <f t="shared" si="0"/>
        <v>50000</v>
      </c>
      <c r="L13" s="31">
        <v>33260</v>
      </c>
      <c r="M13" s="32">
        <v>0</v>
      </c>
      <c r="N13" s="32">
        <v>16740</v>
      </c>
      <c r="O13" s="32">
        <f t="shared" si="1"/>
        <v>50000</v>
      </c>
      <c r="P13" s="32">
        <f t="shared" si="2"/>
        <v>0</v>
      </c>
      <c r="Q13" s="42"/>
    </row>
    <row r="14" spans="1:17" ht="42.75" customHeight="1" x14ac:dyDescent="0.3">
      <c r="A14" s="13">
        <v>8</v>
      </c>
      <c r="B14" s="13" t="s">
        <v>11</v>
      </c>
      <c r="C14" s="13" t="s">
        <v>90</v>
      </c>
      <c r="D14" s="13" t="s">
        <v>53</v>
      </c>
      <c r="E14" s="18" t="s">
        <v>158</v>
      </c>
      <c r="F14" s="13" t="s">
        <v>91</v>
      </c>
      <c r="G14" s="30" t="s">
        <v>21</v>
      </c>
      <c r="H14" s="32"/>
      <c r="I14" s="32"/>
      <c r="J14" s="32"/>
      <c r="K14" s="32">
        <f t="shared" si="0"/>
        <v>0</v>
      </c>
      <c r="L14" s="32"/>
      <c r="M14" s="32"/>
      <c r="N14" s="32"/>
      <c r="O14" s="32">
        <f t="shared" si="1"/>
        <v>0</v>
      </c>
      <c r="P14" s="32">
        <f t="shared" si="2"/>
        <v>0</v>
      </c>
      <c r="Q14" s="42"/>
    </row>
    <row r="15" spans="1:17" ht="64.5" customHeight="1" x14ac:dyDescent="0.3">
      <c r="A15" s="13">
        <v>9</v>
      </c>
      <c r="B15" s="14" t="s">
        <v>11</v>
      </c>
      <c r="C15" s="17" t="s">
        <v>89</v>
      </c>
      <c r="D15" s="13" t="s">
        <v>56</v>
      </c>
      <c r="E15" s="20" t="s">
        <v>132</v>
      </c>
      <c r="F15" s="15" t="s">
        <v>20</v>
      </c>
      <c r="G15" s="30" t="s">
        <v>57</v>
      </c>
      <c r="H15" s="32">
        <v>23677</v>
      </c>
      <c r="I15" s="32">
        <v>0</v>
      </c>
      <c r="J15" s="32">
        <v>0</v>
      </c>
      <c r="K15" s="32">
        <f t="shared" si="0"/>
        <v>23677</v>
      </c>
      <c r="L15" s="32">
        <v>23677</v>
      </c>
      <c r="M15" s="32">
        <v>0</v>
      </c>
      <c r="N15" s="32">
        <v>0</v>
      </c>
      <c r="O15" s="32">
        <f t="shared" si="1"/>
        <v>23677</v>
      </c>
      <c r="P15" s="32">
        <f t="shared" si="2"/>
        <v>0</v>
      </c>
      <c r="Q15" s="42"/>
    </row>
    <row r="16" spans="1:17" ht="38.25" customHeight="1" x14ac:dyDescent="0.3">
      <c r="A16" s="13">
        <v>10</v>
      </c>
      <c r="B16" s="13" t="s">
        <v>11</v>
      </c>
      <c r="C16" s="20" t="s">
        <v>102</v>
      </c>
      <c r="D16" s="13" t="s">
        <v>24</v>
      </c>
      <c r="E16" s="20" t="s">
        <v>180</v>
      </c>
      <c r="F16" s="15" t="s">
        <v>20</v>
      </c>
      <c r="G16" s="30" t="s">
        <v>21</v>
      </c>
      <c r="H16" s="32">
        <v>3424</v>
      </c>
      <c r="I16" s="32">
        <v>0</v>
      </c>
      <c r="J16" s="32">
        <v>0</v>
      </c>
      <c r="K16" s="32">
        <f t="shared" si="0"/>
        <v>3424</v>
      </c>
      <c r="L16" s="32">
        <v>3424</v>
      </c>
      <c r="M16" s="32">
        <v>0</v>
      </c>
      <c r="N16" s="32">
        <v>0</v>
      </c>
      <c r="O16" s="32">
        <f t="shared" si="1"/>
        <v>3424</v>
      </c>
      <c r="P16" s="32">
        <f t="shared" si="2"/>
        <v>0</v>
      </c>
      <c r="Q16" s="42"/>
    </row>
    <row r="17" spans="1:17" ht="183" customHeight="1" x14ac:dyDescent="0.3">
      <c r="A17" s="13">
        <v>11</v>
      </c>
      <c r="B17" s="14" t="s">
        <v>11</v>
      </c>
      <c r="C17" s="13" t="s">
        <v>116</v>
      </c>
      <c r="D17" s="13" t="s">
        <v>44</v>
      </c>
      <c r="E17" s="13" t="s">
        <v>169</v>
      </c>
      <c r="F17" s="13" t="s">
        <v>114</v>
      </c>
      <c r="G17" s="30" t="s">
        <v>45</v>
      </c>
      <c r="H17" s="32">
        <f>19904.5</f>
        <v>19904.5</v>
      </c>
      <c r="I17" s="32">
        <v>612743</v>
      </c>
      <c r="J17" s="32">
        <v>452896</v>
      </c>
      <c r="K17" s="32">
        <f t="shared" si="0"/>
        <v>1085543.5</v>
      </c>
      <c r="L17" s="32">
        <f>19904.5</f>
        <v>19904.5</v>
      </c>
      <c r="M17" s="32">
        <v>612743</v>
      </c>
      <c r="N17" s="32">
        <v>452896</v>
      </c>
      <c r="O17" s="32">
        <f t="shared" si="1"/>
        <v>1085543.5</v>
      </c>
      <c r="P17" s="32">
        <f t="shared" si="2"/>
        <v>0</v>
      </c>
      <c r="Q17" s="42"/>
    </row>
    <row r="18" spans="1:17" ht="217.5" customHeight="1" x14ac:dyDescent="0.3">
      <c r="A18" s="13">
        <v>12</v>
      </c>
      <c r="B18" s="14" t="s">
        <v>11</v>
      </c>
      <c r="C18" s="13" t="s">
        <v>181</v>
      </c>
      <c r="D18" s="13" t="s">
        <v>44</v>
      </c>
      <c r="E18" s="13" t="s">
        <v>170</v>
      </c>
      <c r="F18" s="13" t="s">
        <v>114</v>
      </c>
      <c r="G18" s="30" t="s">
        <v>45</v>
      </c>
      <c r="H18" s="32">
        <v>10588</v>
      </c>
      <c r="I18" s="32">
        <v>332831</v>
      </c>
      <c r="J18" s="32">
        <v>246005</v>
      </c>
      <c r="K18" s="32">
        <f t="shared" si="0"/>
        <v>589424</v>
      </c>
      <c r="L18" s="32">
        <v>10588</v>
      </c>
      <c r="M18" s="32">
        <v>332831</v>
      </c>
      <c r="N18" s="32">
        <v>246005</v>
      </c>
      <c r="O18" s="32">
        <f t="shared" si="1"/>
        <v>589424</v>
      </c>
      <c r="P18" s="32">
        <f t="shared" si="2"/>
        <v>0</v>
      </c>
      <c r="Q18" s="42"/>
    </row>
    <row r="19" spans="1:17" ht="109.5" customHeight="1" x14ac:dyDescent="0.3">
      <c r="A19" s="13">
        <v>13</v>
      </c>
      <c r="B19" s="14" t="s">
        <v>11</v>
      </c>
      <c r="C19" s="15" t="s">
        <v>15</v>
      </c>
      <c r="D19" s="13" t="s">
        <v>182</v>
      </c>
      <c r="E19" s="16" t="s">
        <v>183</v>
      </c>
      <c r="F19" s="13" t="s">
        <v>106</v>
      </c>
      <c r="G19" s="30" t="s">
        <v>14</v>
      </c>
      <c r="H19" s="32">
        <v>0</v>
      </c>
      <c r="I19" s="32">
        <v>121759</v>
      </c>
      <c r="J19" s="32">
        <v>12241</v>
      </c>
      <c r="K19" s="32">
        <f t="shared" si="0"/>
        <v>134000</v>
      </c>
      <c r="L19" s="32">
        <v>0</v>
      </c>
      <c r="M19" s="32">
        <v>121759</v>
      </c>
      <c r="N19" s="32">
        <v>12241</v>
      </c>
      <c r="O19" s="32">
        <f t="shared" si="1"/>
        <v>134000</v>
      </c>
      <c r="P19" s="32">
        <f t="shared" si="2"/>
        <v>0</v>
      </c>
      <c r="Q19" s="42"/>
    </row>
    <row r="20" spans="1:17" ht="37.5" customHeight="1" x14ac:dyDescent="0.3">
      <c r="A20" s="13">
        <v>14</v>
      </c>
      <c r="B20" s="14" t="s">
        <v>16</v>
      </c>
      <c r="C20" s="13" t="s">
        <v>204</v>
      </c>
      <c r="D20" s="13" t="s">
        <v>35</v>
      </c>
      <c r="E20" s="13" t="s">
        <v>204</v>
      </c>
      <c r="F20" s="13" t="s">
        <v>108</v>
      </c>
      <c r="G20" s="30" t="s">
        <v>21</v>
      </c>
      <c r="H20" s="32">
        <v>23000</v>
      </c>
      <c r="I20" s="32">
        <v>0</v>
      </c>
      <c r="J20" s="32">
        <v>0</v>
      </c>
      <c r="K20" s="32">
        <f t="shared" si="0"/>
        <v>23000</v>
      </c>
      <c r="L20" s="32">
        <v>23000</v>
      </c>
      <c r="M20" s="32">
        <v>0</v>
      </c>
      <c r="N20" s="32">
        <v>0</v>
      </c>
      <c r="O20" s="32">
        <f t="shared" si="1"/>
        <v>23000</v>
      </c>
      <c r="P20" s="32">
        <f t="shared" si="2"/>
        <v>0</v>
      </c>
      <c r="Q20" s="42"/>
    </row>
    <row r="21" spans="1:17" ht="100.5" customHeight="1" x14ac:dyDescent="0.3">
      <c r="A21" s="13">
        <v>15</v>
      </c>
      <c r="B21" s="13" t="s">
        <v>16</v>
      </c>
      <c r="C21" s="13" t="s">
        <v>17</v>
      </c>
      <c r="D21" s="13" t="s">
        <v>18</v>
      </c>
      <c r="E21" s="13" t="s">
        <v>19</v>
      </c>
      <c r="F21" s="13" t="s">
        <v>108</v>
      </c>
      <c r="G21" s="30" t="s">
        <v>21</v>
      </c>
      <c r="H21" s="35">
        <f>10324+8500</f>
        <v>18824</v>
      </c>
      <c r="I21" s="35">
        <v>92915</v>
      </c>
      <c r="J21" s="32">
        <v>0</v>
      </c>
      <c r="K21" s="32">
        <f t="shared" si="0"/>
        <v>111739</v>
      </c>
      <c r="L21" s="35">
        <f>10324+8500</f>
        <v>18824</v>
      </c>
      <c r="M21" s="35">
        <v>92915</v>
      </c>
      <c r="N21" s="32">
        <v>0</v>
      </c>
      <c r="O21" s="32">
        <f t="shared" si="1"/>
        <v>111739</v>
      </c>
      <c r="P21" s="32">
        <f t="shared" si="2"/>
        <v>0</v>
      </c>
      <c r="Q21" s="42"/>
    </row>
    <row r="22" spans="1:17" ht="41.25" customHeight="1" x14ac:dyDescent="0.3">
      <c r="A22" s="13">
        <v>16</v>
      </c>
      <c r="B22" s="14" t="s">
        <v>16</v>
      </c>
      <c r="C22" s="13" t="s">
        <v>52</v>
      </c>
      <c r="D22" s="13" t="s">
        <v>53</v>
      </c>
      <c r="E22" s="13" t="s">
        <v>184</v>
      </c>
      <c r="F22" s="13" t="s">
        <v>108</v>
      </c>
      <c r="G22" s="30" t="s">
        <v>21</v>
      </c>
      <c r="H22" s="32">
        <v>8000</v>
      </c>
      <c r="I22" s="32">
        <v>0</v>
      </c>
      <c r="J22" s="32">
        <v>0</v>
      </c>
      <c r="K22" s="32">
        <f t="shared" si="0"/>
        <v>8000</v>
      </c>
      <c r="L22" s="32">
        <v>8000</v>
      </c>
      <c r="M22" s="32">
        <v>0</v>
      </c>
      <c r="N22" s="32">
        <v>0</v>
      </c>
      <c r="O22" s="32">
        <f t="shared" si="1"/>
        <v>8000</v>
      </c>
      <c r="P22" s="32">
        <f t="shared" si="2"/>
        <v>0</v>
      </c>
      <c r="Q22" s="42"/>
    </row>
    <row r="23" spans="1:17" ht="60" customHeight="1" x14ac:dyDescent="0.3">
      <c r="A23" s="13">
        <v>17</v>
      </c>
      <c r="B23" s="36" t="s">
        <v>16</v>
      </c>
      <c r="C23" s="33" t="s">
        <v>58</v>
      </c>
      <c r="D23" s="33" t="s">
        <v>24</v>
      </c>
      <c r="E23" s="33" t="s">
        <v>185</v>
      </c>
      <c r="F23" s="34" t="s">
        <v>26</v>
      </c>
      <c r="G23" s="30" t="s">
        <v>21</v>
      </c>
      <c r="H23" s="32">
        <v>100701</v>
      </c>
      <c r="I23" s="32">
        <v>570638</v>
      </c>
      <c r="J23" s="32">
        <v>0</v>
      </c>
      <c r="K23" s="32">
        <f t="shared" si="0"/>
        <v>671339</v>
      </c>
      <c r="L23" s="48">
        <v>88249</v>
      </c>
      <c r="M23" s="48">
        <v>481634</v>
      </c>
      <c r="N23" s="48">
        <v>0</v>
      </c>
      <c r="O23" s="48">
        <f t="shared" si="1"/>
        <v>569883</v>
      </c>
      <c r="P23" s="48">
        <f t="shared" si="2"/>
        <v>-101456</v>
      </c>
      <c r="Q23" s="49" t="s">
        <v>149</v>
      </c>
    </row>
    <row r="24" spans="1:17" ht="126.75" customHeight="1" x14ac:dyDescent="0.3">
      <c r="A24" s="13">
        <v>18</v>
      </c>
      <c r="B24" s="36" t="s">
        <v>16</v>
      </c>
      <c r="C24" s="33" t="s">
        <v>152</v>
      </c>
      <c r="D24" s="33" t="s">
        <v>24</v>
      </c>
      <c r="E24" s="33" t="s">
        <v>205</v>
      </c>
      <c r="F24" s="34" t="s">
        <v>151</v>
      </c>
      <c r="G24" s="30" t="s">
        <v>21</v>
      </c>
      <c r="H24" s="32">
        <v>0</v>
      </c>
      <c r="I24" s="32">
        <v>0</v>
      </c>
      <c r="J24" s="32">
        <v>0</v>
      </c>
      <c r="K24" s="32">
        <f t="shared" ref="K24" si="3">H24+I24+J24</f>
        <v>0</v>
      </c>
      <c r="L24" s="48">
        <v>4706</v>
      </c>
      <c r="M24" s="48">
        <v>0</v>
      </c>
      <c r="N24" s="48">
        <v>17335</v>
      </c>
      <c r="O24" s="48">
        <f t="shared" si="1"/>
        <v>22041</v>
      </c>
      <c r="P24" s="48">
        <f t="shared" si="2"/>
        <v>22041</v>
      </c>
      <c r="Q24" s="49" t="s">
        <v>156</v>
      </c>
    </row>
    <row r="25" spans="1:17" ht="37.5" customHeight="1" x14ac:dyDescent="0.3">
      <c r="A25" s="13">
        <v>19</v>
      </c>
      <c r="B25" s="14" t="s">
        <v>22</v>
      </c>
      <c r="C25" s="17" t="s">
        <v>80</v>
      </c>
      <c r="D25" s="13" t="s">
        <v>18</v>
      </c>
      <c r="E25" s="17" t="s">
        <v>186</v>
      </c>
      <c r="F25" s="15" t="s">
        <v>20</v>
      </c>
      <c r="G25" s="30" t="s">
        <v>21</v>
      </c>
      <c r="H25" s="32">
        <v>33000</v>
      </c>
      <c r="I25" s="32">
        <v>0</v>
      </c>
      <c r="J25" s="32">
        <v>0</v>
      </c>
      <c r="K25" s="32">
        <f t="shared" si="0"/>
        <v>33000</v>
      </c>
      <c r="L25" s="32">
        <v>33000</v>
      </c>
      <c r="M25" s="32">
        <v>0</v>
      </c>
      <c r="N25" s="32">
        <v>0</v>
      </c>
      <c r="O25" s="32">
        <f t="shared" si="1"/>
        <v>33000</v>
      </c>
      <c r="P25" s="32">
        <f t="shared" si="2"/>
        <v>0</v>
      </c>
      <c r="Q25" s="42"/>
    </row>
    <row r="26" spans="1:17" ht="43.5" customHeight="1" x14ac:dyDescent="0.3">
      <c r="A26" s="13">
        <v>20</v>
      </c>
      <c r="B26" s="14" t="s">
        <v>22</v>
      </c>
      <c r="C26" s="17" t="s">
        <v>81</v>
      </c>
      <c r="D26" s="13" t="s">
        <v>56</v>
      </c>
      <c r="E26" s="13" t="s">
        <v>159</v>
      </c>
      <c r="F26" s="15" t="s">
        <v>20</v>
      </c>
      <c r="G26" s="30" t="s">
        <v>57</v>
      </c>
      <c r="H26" s="32">
        <v>73974</v>
      </c>
      <c r="I26" s="32">
        <v>0</v>
      </c>
      <c r="J26" s="32">
        <v>0</v>
      </c>
      <c r="K26" s="32">
        <f t="shared" si="0"/>
        <v>73974</v>
      </c>
      <c r="L26" s="32">
        <v>73974</v>
      </c>
      <c r="M26" s="32">
        <v>0</v>
      </c>
      <c r="N26" s="32">
        <v>0</v>
      </c>
      <c r="O26" s="32">
        <f t="shared" si="1"/>
        <v>73974</v>
      </c>
      <c r="P26" s="32">
        <f t="shared" si="2"/>
        <v>0</v>
      </c>
      <c r="Q26" s="42"/>
    </row>
    <row r="27" spans="1:17" ht="57.75" customHeight="1" x14ac:dyDescent="0.3">
      <c r="A27" s="13">
        <v>21</v>
      </c>
      <c r="B27" s="14" t="s">
        <v>22</v>
      </c>
      <c r="C27" s="17" t="s">
        <v>84</v>
      </c>
      <c r="D27" s="13" t="s">
        <v>56</v>
      </c>
      <c r="E27" s="13" t="s">
        <v>187</v>
      </c>
      <c r="F27" s="15" t="s">
        <v>20</v>
      </c>
      <c r="G27" s="30" t="s">
        <v>57</v>
      </c>
      <c r="H27" s="32">
        <f>1513+160140</f>
        <v>161653</v>
      </c>
      <c r="I27" s="32">
        <v>0</v>
      </c>
      <c r="J27" s="32">
        <v>0</v>
      </c>
      <c r="K27" s="32">
        <f t="shared" si="0"/>
        <v>161653</v>
      </c>
      <c r="L27" s="32">
        <f>1513+160140</f>
        <v>161653</v>
      </c>
      <c r="M27" s="32">
        <v>0</v>
      </c>
      <c r="N27" s="32">
        <v>0</v>
      </c>
      <c r="O27" s="32">
        <f t="shared" si="1"/>
        <v>161653</v>
      </c>
      <c r="P27" s="32">
        <f t="shared" si="2"/>
        <v>0</v>
      </c>
      <c r="Q27" s="42"/>
    </row>
    <row r="28" spans="1:17" ht="66" customHeight="1" x14ac:dyDescent="0.3">
      <c r="A28" s="13">
        <v>22</v>
      </c>
      <c r="B28" s="33" t="s">
        <v>22</v>
      </c>
      <c r="C28" s="33" t="s">
        <v>23</v>
      </c>
      <c r="D28" s="33" t="s">
        <v>24</v>
      </c>
      <c r="E28" s="33" t="s">
        <v>25</v>
      </c>
      <c r="F28" s="33" t="s">
        <v>26</v>
      </c>
      <c r="G28" s="30" t="s">
        <v>21</v>
      </c>
      <c r="H28" s="32">
        <v>80299</v>
      </c>
      <c r="I28" s="32">
        <v>455030</v>
      </c>
      <c r="J28" s="32">
        <v>0</v>
      </c>
      <c r="K28" s="32">
        <f t="shared" si="0"/>
        <v>535329</v>
      </c>
      <c r="L28" s="48">
        <v>72857</v>
      </c>
      <c r="M28" s="48">
        <v>394685</v>
      </c>
      <c r="N28" s="48">
        <v>0</v>
      </c>
      <c r="O28" s="48">
        <f t="shared" si="1"/>
        <v>467542</v>
      </c>
      <c r="P28" s="48">
        <f t="shared" si="2"/>
        <v>-67787</v>
      </c>
      <c r="Q28" s="49" t="s">
        <v>149</v>
      </c>
    </row>
    <row r="29" spans="1:17" ht="149.25" customHeight="1" x14ac:dyDescent="0.3">
      <c r="A29" s="13">
        <v>23</v>
      </c>
      <c r="B29" s="36" t="s">
        <v>22</v>
      </c>
      <c r="C29" s="33" t="s">
        <v>23</v>
      </c>
      <c r="D29" s="33" t="s">
        <v>24</v>
      </c>
      <c r="E29" s="33" t="s">
        <v>122</v>
      </c>
      <c r="F29" s="34" t="s">
        <v>26</v>
      </c>
      <c r="G29" s="30" t="s">
        <v>21</v>
      </c>
      <c r="H29" s="32"/>
      <c r="I29" s="32">
        <v>0</v>
      </c>
      <c r="J29" s="32">
        <v>0</v>
      </c>
      <c r="K29" s="32">
        <f t="shared" si="0"/>
        <v>0</v>
      </c>
      <c r="L29" s="32"/>
      <c r="M29" s="32">
        <v>0</v>
      </c>
      <c r="N29" s="32">
        <v>0</v>
      </c>
      <c r="O29" s="32">
        <f t="shared" si="1"/>
        <v>0</v>
      </c>
      <c r="P29" s="32">
        <f t="shared" si="2"/>
        <v>0</v>
      </c>
      <c r="Q29" s="42"/>
    </row>
    <row r="30" spans="1:17" ht="90.75" customHeight="1" x14ac:dyDescent="0.3">
      <c r="A30" s="13">
        <v>24</v>
      </c>
      <c r="B30" s="13" t="s">
        <v>145</v>
      </c>
      <c r="C30" s="15" t="s">
        <v>39</v>
      </c>
      <c r="D30" s="13" t="s">
        <v>29</v>
      </c>
      <c r="E30" s="15" t="s">
        <v>206</v>
      </c>
      <c r="F30" s="13" t="s">
        <v>110</v>
      </c>
      <c r="G30" s="30" t="s">
        <v>14</v>
      </c>
      <c r="H30" s="31">
        <v>269734</v>
      </c>
      <c r="I30" s="31">
        <v>703020</v>
      </c>
      <c r="J30" s="31">
        <v>2017250</v>
      </c>
      <c r="K30" s="32">
        <f t="shared" si="0"/>
        <v>2990004</v>
      </c>
      <c r="L30" s="31">
        <v>269734</v>
      </c>
      <c r="M30" s="31">
        <v>703020</v>
      </c>
      <c r="N30" s="31">
        <v>2017250</v>
      </c>
      <c r="O30" s="32">
        <f t="shared" si="1"/>
        <v>2990004</v>
      </c>
      <c r="P30" s="32">
        <f t="shared" si="2"/>
        <v>0</v>
      </c>
      <c r="Q30" s="42"/>
    </row>
    <row r="31" spans="1:17" ht="153" customHeight="1" x14ac:dyDescent="0.3">
      <c r="A31" s="13">
        <v>25</v>
      </c>
      <c r="B31" s="13" t="s">
        <v>59</v>
      </c>
      <c r="C31" s="13" t="s">
        <v>93</v>
      </c>
      <c r="D31" s="13" t="s">
        <v>53</v>
      </c>
      <c r="E31" s="18" t="s">
        <v>93</v>
      </c>
      <c r="F31" s="13" t="s">
        <v>109</v>
      </c>
      <c r="G31" s="30" t="s">
        <v>21</v>
      </c>
      <c r="H31" s="32">
        <f>400000*0.15</f>
        <v>60000</v>
      </c>
      <c r="I31" s="32">
        <f>400000*0.85</f>
        <v>340000</v>
      </c>
      <c r="J31" s="32"/>
      <c r="K31" s="32">
        <f t="shared" si="0"/>
        <v>400000</v>
      </c>
      <c r="L31" s="48">
        <v>1696</v>
      </c>
      <c r="M31" s="48">
        <v>15265</v>
      </c>
      <c r="N31" s="48">
        <v>0</v>
      </c>
      <c r="O31" s="48">
        <f t="shared" si="1"/>
        <v>16961</v>
      </c>
      <c r="P31" s="48">
        <f t="shared" si="2"/>
        <v>-383039</v>
      </c>
      <c r="Q31" s="49" t="s">
        <v>171</v>
      </c>
    </row>
    <row r="32" spans="1:17" ht="57" customHeight="1" x14ac:dyDescent="0.3">
      <c r="A32" s="13">
        <v>26</v>
      </c>
      <c r="B32" s="36" t="s">
        <v>59</v>
      </c>
      <c r="C32" s="33" t="s">
        <v>60</v>
      </c>
      <c r="D32" s="33" t="s">
        <v>24</v>
      </c>
      <c r="E32" s="33" t="s">
        <v>160</v>
      </c>
      <c r="F32" s="34" t="s">
        <v>26</v>
      </c>
      <c r="G32" s="30" t="s">
        <v>21</v>
      </c>
      <c r="H32" s="32">
        <v>0</v>
      </c>
      <c r="I32" s="32">
        <v>0</v>
      </c>
      <c r="J32" s="32">
        <v>0</v>
      </c>
      <c r="K32" s="32">
        <f t="shared" si="0"/>
        <v>0</v>
      </c>
      <c r="L32" s="48">
        <f>14619+25958</f>
        <v>40577</v>
      </c>
      <c r="M32" s="48">
        <f>76726+136224</f>
        <v>212950</v>
      </c>
      <c r="N32" s="48">
        <v>0</v>
      </c>
      <c r="O32" s="48">
        <f t="shared" si="1"/>
        <v>253527</v>
      </c>
      <c r="P32" s="48">
        <f t="shared" si="2"/>
        <v>253527</v>
      </c>
      <c r="Q32" s="49" t="s">
        <v>155</v>
      </c>
    </row>
    <row r="33" spans="1:17" ht="74.25" customHeight="1" x14ac:dyDescent="0.3">
      <c r="A33" s="13">
        <v>27</v>
      </c>
      <c r="B33" s="14" t="s">
        <v>27</v>
      </c>
      <c r="C33" s="15" t="s">
        <v>28</v>
      </c>
      <c r="D33" s="13" t="s">
        <v>29</v>
      </c>
      <c r="E33" s="15" t="s">
        <v>207</v>
      </c>
      <c r="F33" s="13" t="s">
        <v>110</v>
      </c>
      <c r="G33" s="30" t="s">
        <v>14</v>
      </c>
      <c r="H33" s="32">
        <v>159953</v>
      </c>
      <c r="I33" s="32">
        <v>245663</v>
      </c>
      <c r="J33" s="32">
        <v>71398</v>
      </c>
      <c r="K33" s="32">
        <f t="shared" si="0"/>
        <v>477014</v>
      </c>
      <c r="L33" s="32">
        <v>159953</v>
      </c>
      <c r="M33" s="32">
        <v>245663</v>
      </c>
      <c r="N33" s="32">
        <v>71398</v>
      </c>
      <c r="O33" s="32">
        <f t="shared" si="1"/>
        <v>477014</v>
      </c>
      <c r="P33" s="32">
        <f t="shared" si="2"/>
        <v>0</v>
      </c>
      <c r="Q33" s="42"/>
    </row>
    <row r="34" spans="1:17" ht="46.5" customHeight="1" x14ac:dyDescent="0.3">
      <c r="A34" s="13">
        <v>28</v>
      </c>
      <c r="B34" s="14" t="s">
        <v>27</v>
      </c>
      <c r="C34" s="17" t="s">
        <v>188</v>
      </c>
      <c r="D34" s="13" t="s">
        <v>56</v>
      </c>
      <c r="E34" s="13" t="s">
        <v>189</v>
      </c>
      <c r="F34" s="15" t="s">
        <v>20</v>
      </c>
      <c r="G34" s="30" t="s">
        <v>21</v>
      </c>
      <c r="H34" s="32">
        <v>16771</v>
      </c>
      <c r="I34" s="32">
        <v>0</v>
      </c>
      <c r="J34" s="32">
        <v>0</v>
      </c>
      <c r="K34" s="32">
        <f t="shared" si="0"/>
        <v>16771</v>
      </c>
      <c r="L34" s="32">
        <v>16771</v>
      </c>
      <c r="M34" s="32">
        <v>0</v>
      </c>
      <c r="N34" s="32">
        <v>0</v>
      </c>
      <c r="O34" s="32">
        <f t="shared" si="1"/>
        <v>16771</v>
      </c>
      <c r="P34" s="32">
        <f t="shared" si="2"/>
        <v>0</v>
      </c>
      <c r="Q34" s="42"/>
    </row>
    <row r="35" spans="1:17" ht="61.5" customHeight="1" x14ac:dyDescent="0.3">
      <c r="A35" s="13">
        <v>29</v>
      </c>
      <c r="B35" s="13" t="s">
        <v>27</v>
      </c>
      <c r="C35" s="19" t="s">
        <v>209</v>
      </c>
      <c r="D35" s="13" t="s">
        <v>56</v>
      </c>
      <c r="E35" s="19" t="s">
        <v>210</v>
      </c>
      <c r="F35" s="15" t="s">
        <v>20</v>
      </c>
      <c r="G35" s="30" t="s">
        <v>21</v>
      </c>
      <c r="H35" s="31">
        <v>25000</v>
      </c>
      <c r="I35" s="32">
        <v>0</v>
      </c>
      <c r="J35" s="32">
        <v>0</v>
      </c>
      <c r="K35" s="32">
        <f t="shared" si="0"/>
        <v>25000</v>
      </c>
      <c r="L35" s="31">
        <v>25000</v>
      </c>
      <c r="M35" s="32">
        <v>0</v>
      </c>
      <c r="N35" s="32">
        <v>0</v>
      </c>
      <c r="O35" s="32">
        <f t="shared" si="1"/>
        <v>25000</v>
      </c>
      <c r="P35" s="32">
        <f t="shared" si="2"/>
        <v>0</v>
      </c>
      <c r="Q35" s="42"/>
    </row>
    <row r="36" spans="1:17" ht="208.5" customHeight="1" x14ac:dyDescent="0.3">
      <c r="A36" s="13">
        <v>30</v>
      </c>
      <c r="B36" s="14" t="s">
        <v>27</v>
      </c>
      <c r="C36" s="13" t="s">
        <v>118</v>
      </c>
      <c r="D36" s="13" t="s">
        <v>44</v>
      </c>
      <c r="E36" s="13" t="s">
        <v>172</v>
      </c>
      <c r="F36" s="13" t="s">
        <v>114</v>
      </c>
      <c r="G36" s="30" t="s">
        <v>45</v>
      </c>
      <c r="H36" s="32">
        <v>41715</v>
      </c>
      <c r="I36" s="32">
        <v>635921</v>
      </c>
      <c r="J36" s="32">
        <v>470029</v>
      </c>
      <c r="K36" s="32">
        <f t="shared" si="0"/>
        <v>1147665</v>
      </c>
      <c r="L36" s="32">
        <v>41715</v>
      </c>
      <c r="M36" s="32">
        <v>635921</v>
      </c>
      <c r="N36" s="32">
        <v>470029</v>
      </c>
      <c r="O36" s="32">
        <f t="shared" si="1"/>
        <v>1147665</v>
      </c>
      <c r="P36" s="32">
        <f t="shared" si="2"/>
        <v>0</v>
      </c>
      <c r="Q36" s="42"/>
    </row>
    <row r="37" spans="1:17" ht="42" customHeight="1" x14ac:dyDescent="0.3">
      <c r="A37" s="13">
        <v>31</v>
      </c>
      <c r="B37" s="14" t="s">
        <v>50</v>
      </c>
      <c r="C37" s="19" t="s">
        <v>107</v>
      </c>
      <c r="D37" s="13" t="s">
        <v>35</v>
      </c>
      <c r="E37" s="19" t="s">
        <v>125</v>
      </c>
      <c r="F37" s="13" t="s">
        <v>108</v>
      </c>
      <c r="G37" s="30" t="s">
        <v>21</v>
      </c>
      <c r="H37" s="31">
        <v>42350</v>
      </c>
      <c r="I37" s="32">
        <v>0</v>
      </c>
      <c r="J37" s="32">
        <v>0</v>
      </c>
      <c r="K37" s="32">
        <f t="shared" si="0"/>
        <v>42350</v>
      </c>
      <c r="L37" s="31">
        <v>42350</v>
      </c>
      <c r="M37" s="32">
        <v>0</v>
      </c>
      <c r="N37" s="32">
        <v>0</v>
      </c>
      <c r="O37" s="32">
        <f t="shared" si="1"/>
        <v>42350</v>
      </c>
      <c r="P37" s="32">
        <f t="shared" si="2"/>
        <v>0</v>
      </c>
      <c r="Q37" s="42"/>
    </row>
    <row r="38" spans="1:17" ht="42" customHeight="1" x14ac:dyDescent="0.3">
      <c r="A38" s="13">
        <v>32</v>
      </c>
      <c r="B38" s="14" t="s">
        <v>50</v>
      </c>
      <c r="C38" s="13" t="s">
        <v>51</v>
      </c>
      <c r="D38" s="13" t="s">
        <v>29</v>
      </c>
      <c r="E38" s="13" t="s">
        <v>134</v>
      </c>
      <c r="F38" s="13" t="s">
        <v>109</v>
      </c>
      <c r="G38" s="30" t="s">
        <v>21</v>
      </c>
      <c r="H38" s="32">
        <v>10000</v>
      </c>
      <c r="I38" s="32">
        <v>0</v>
      </c>
      <c r="J38" s="32">
        <v>0</v>
      </c>
      <c r="K38" s="32">
        <f t="shared" si="0"/>
        <v>10000</v>
      </c>
      <c r="L38" s="32">
        <v>10000</v>
      </c>
      <c r="M38" s="32">
        <v>0</v>
      </c>
      <c r="N38" s="32">
        <v>0</v>
      </c>
      <c r="O38" s="32">
        <f t="shared" si="1"/>
        <v>10000</v>
      </c>
      <c r="P38" s="32">
        <f t="shared" si="2"/>
        <v>0</v>
      </c>
      <c r="Q38" s="42"/>
    </row>
    <row r="39" spans="1:17" ht="38.25" customHeight="1" x14ac:dyDescent="0.3">
      <c r="A39" s="13">
        <v>33</v>
      </c>
      <c r="B39" s="14" t="s">
        <v>50</v>
      </c>
      <c r="C39" s="17" t="s">
        <v>85</v>
      </c>
      <c r="D39" s="13" t="s">
        <v>56</v>
      </c>
      <c r="E39" s="13" t="s">
        <v>86</v>
      </c>
      <c r="F39" s="15" t="s">
        <v>20</v>
      </c>
      <c r="G39" s="30" t="s">
        <v>57</v>
      </c>
      <c r="H39" s="32">
        <v>36000</v>
      </c>
      <c r="I39" s="32">
        <v>0</v>
      </c>
      <c r="J39" s="32">
        <v>0</v>
      </c>
      <c r="K39" s="32">
        <f t="shared" si="0"/>
        <v>36000</v>
      </c>
      <c r="L39" s="32">
        <v>36000</v>
      </c>
      <c r="M39" s="32">
        <v>0</v>
      </c>
      <c r="N39" s="32">
        <v>0</v>
      </c>
      <c r="O39" s="32">
        <f t="shared" si="1"/>
        <v>36000</v>
      </c>
      <c r="P39" s="32">
        <f t="shared" si="2"/>
        <v>0</v>
      </c>
      <c r="Q39" s="42"/>
    </row>
    <row r="40" spans="1:17" ht="194.25" customHeight="1" x14ac:dyDescent="0.3">
      <c r="A40" s="13">
        <v>34</v>
      </c>
      <c r="B40" s="14" t="s">
        <v>50</v>
      </c>
      <c r="C40" s="13" t="s">
        <v>117</v>
      </c>
      <c r="D40" s="13" t="s">
        <v>44</v>
      </c>
      <c r="E40" s="13" t="s">
        <v>173</v>
      </c>
      <c r="F40" s="13" t="s">
        <v>114</v>
      </c>
      <c r="G40" s="30" t="s">
        <v>45</v>
      </c>
      <c r="H40" s="32">
        <v>17048.419999999998</v>
      </c>
      <c r="I40" s="32">
        <v>292417</v>
      </c>
      <c r="J40" s="32">
        <v>216134</v>
      </c>
      <c r="K40" s="32">
        <f t="shared" ref="K40:K71" si="4">H40+I40+J40</f>
        <v>525599.41999999993</v>
      </c>
      <c r="L40" s="32">
        <v>17048.419999999998</v>
      </c>
      <c r="M40" s="32">
        <v>292417</v>
      </c>
      <c r="N40" s="32">
        <v>216134</v>
      </c>
      <c r="O40" s="32">
        <f t="shared" si="1"/>
        <v>525599.41999999993</v>
      </c>
      <c r="P40" s="32">
        <f t="shared" si="2"/>
        <v>0</v>
      </c>
      <c r="Q40" s="42"/>
    </row>
    <row r="41" spans="1:17" ht="91.5" customHeight="1" x14ac:dyDescent="0.3">
      <c r="A41" s="13">
        <v>35</v>
      </c>
      <c r="B41" s="14" t="s">
        <v>40</v>
      </c>
      <c r="C41" s="17" t="s">
        <v>74</v>
      </c>
      <c r="D41" s="13" t="s">
        <v>35</v>
      </c>
      <c r="E41" s="13" t="s">
        <v>167</v>
      </c>
      <c r="F41" s="13" t="s">
        <v>106</v>
      </c>
      <c r="G41" s="30" t="s">
        <v>14</v>
      </c>
      <c r="H41" s="32">
        <v>0</v>
      </c>
      <c r="I41" s="32">
        <v>157263</v>
      </c>
      <c r="J41" s="32">
        <v>108293</v>
      </c>
      <c r="K41" s="32">
        <f t="shared" si="4"/>
        <v>265556</v>
      </c>
      <c r="L41" s="32">
        <v>0</v>
      </c>
      <c r="M41" s="32">
        <v>157263</v>
      </c>
      <c r="N41" s="32">
        <v>108293</v>
      </c>
      <c r="O41" s="32">
        <f t="shared" si="1"/>
        <v>265556</v>
      </c>
      <c r="P41" s="32">
        <f t="shared" si="2"/>
        <v>0</v>
      </c>
      <c r="Q41" s="42"/>
    </row>
    <row r="42" spans="1:17" ht="140.25" customHeight="1" x14ac:dyDescent="0.3">
      <c r="A42" s="13">
        <v>36</v>
      </c>
      <c r="B42" s="14" t="s">
        <v>40</v>
      </c>
      <c r="C42" s="15" t="s">
        <v>41</v>
      </c>
      <c r="D42" s="13" t="s">
        <v>42</v>
      </c>
      <c r="E42" s="16" t="s">
        <v>43</v>
      </c>
      <c r="F42" s="13" t="s">
        <v>106</v>
      </c>
      <c r="G42" s="30" t="s">
        <v>14</v>
      </c>
      <c r="H42" s="32">
        <v>46000</v>
      </c>
      <c r="I42" s="32">
        <v>0</v>
      </c>
      <c r="J42" s="32">
        <v>258117</v>
      </c>
      <c r="K42" s="32">
        <f t="shared" si="4"/>
        <v>304117</v>
      </c>
      <c r="L42" s="32">
        <v>46000</v>
      </c>
      <c r="M42" s="32">
        <v>0</v>
      </c>
      <c r="N42" s="32">
        <v>258117</v>
      </c>
      <c r="O42" s="32">
        <f t="shared" si="1"/>
        <v>304117</v>
      </c>
      <c r="P42" s="32">
        <f t="shared" si="2"/>
        <v>0</v>
      </c>
      <c r="Q42" s="42"/>
    </row>
    <row r="43" spans="1:17" ht="63" customHeight="1" x14ac:dyDescent="0.3">
      <c r="A43" s="13">
        <v>37</v>
      </c>
      <c r="B43" s="13" t="s">
        <v>143</v>
      </c>
      <c r="C43" s="13" t="s">
        <v>95</v>
      </c>
      <c r="D43" s="13" t="s">
        <v>124</v>
      </c>
      <c r="E43" s="18" t="s">
        <v>190</v>
      </c>
      <c r="F43" s="13" t="s">
        <v>135</v>
      </c>
      <c r="G43" s="30" t="s">
        <v>21</v>
      </c>
      <c r="H43" s="31">
        <v>195000</v>
      </c>
      <c r="I43" s="32">
        <v>1105000</v>
      </c>
      <c r="J43" s="32"/>
      <c r="K43" s="32">
        <f t="shared" si="4"/>
        <v>1300000</v>
      </c>
      <c r="L43" s="31">
        <v>195000</v>
      </c>
      <c r="M43" s="32">
        <v>1105000</v>
      </c>
      <c r="N43" s="32"/>
      <c r="O43" s="32">
        <f t="shared" si="1"/>
        <v>1300000</v>
      </c>
      <c r="P43" s="32">
        <f t="shared" si="2"/>
        <v>0</v>
      </c>
      <c r="Q43" s="42"/>
    </row>
    <row r="44" spans="1:17" ht="42.75" customHeight="1" x14ac:dyDescent="0.3">
      <c r="A44" s="13">
        <v>38</v>
      </c>
      <c r="B44" s="14" t="s">
        <v>30</v>
      </c>
      <c r="C44" s="13" t="s">
        <v>46</v>
      </c>
      <c r="D44" s="13" t="s">
        <v>29</v>
      </c>
      <c r="E44" s="13" t="s">
        <v>47</v>
      </c>
      <c r="F44" s="13" t="s">
        <v>109</v>
      </c>
      <c r="G44" s="30" t="s">
        <v>21</v>
      </c>
      <c r="H44" s="32">
        <v>10000</v>
      </c>
      <c r="I44" s="32">
        <v>0</v>
      </c>
      <c r="J44" s="32">
        <v>0</v>
      </c>
      <c r="K44" s="32">
        <f t="shared" si="4"/>
        <v>10000</v>
      </c>
      <c r="L44" s="32">
        <v>10000</v>
      </c>
      <c r="M44" s="32">
        <v>0</v>
      </c>
      <c r="N44" s="32">
        <v>0</v>
      </c>
      <c r="O44" s="32">
        <f t="shared" si="1"/>
        <v>10000</v>
      </c>
      <c r="P44" s="32">
        <f t="shared" si="2"/>
        <v>0</v>
      </c>
      <c r="Q44" s="42"/>
    </row>
    <row r="45" spans="1:17" ht="27.75" customHeight="1" x14ac:dyDescent="0.3">
      <c r="A45" s="13">
        <v>39</v>
      </c>
      <c r="B45" s="14" t="s">
        <v>30</v>
      </c>
      <c r="C45" s="13" t="s">
        <v>104</v>
      </c>
      <c r="D45" s="13" t="s">
        <v>29</v>
      </c>
      <c r="E45" s="13" t="s">
        <v>104</v>
      </c>
      <c r="F45" s="13" t="s">
        <v>105</v>
      </c>
      <c r="G45" s="30" t="s">
        <v>21</v>
      </c>
      <c r="H45" s="32">
        <v>25786</v>
      </c>
      <c r="I45" s="32"/>
      <c r="J45" s="32"/>
      <c r="K45" s="32">
        <f t="shared" si="4"/>
        <v>25786</v>
      </c>
      <c r="L45" s="32">
        <v>25786</v>
      </c>
      <c r="M45" s="32"/>
      <c r="N45" s="32"/>
      <c r="O45" s="32">
        <f t="shared" si="1"/>
        <v>25786</v>
      </c>
      <c r="P45" s="32">
        <f t="shared" si="2"/>
        <v>0</v>
      </c>
      <c r="Q45" s="42"/>
    </row>
    <row r="46" spans="1:17" ht="51.75" customHeight="1" x14ac:dyDescent="0.3">
      <c r="A46" s="13">
        <v>40</v>
      </c>
      <c r="B46" s="14" t="s">
        <v>30</v>
      </c>
      <c r="C46" s="13" t="s">
        <v>48</v>
      </c>
      <c r="D46" s="13" t="s">
        <v>29</v>
      </c>
      <c r="E46" s="13" t="s">
        <v>49</v>
      </c>
      <c r="F46" s="13" t="s">
        <v>110</v>
      </c>
      <c r="G46" s="30" t="s">
        <v>21</v>
      </c>
      <c r="H46" s="32">
        <v>50000</v>
      </c>
      <c r="I46" s="32">
        <v>0</v>
      </c>
      <c r="J46" s="32">
        <v>0</v>
      </c>
      <c r="K46" s="32">
        <f t="shared" si="4"/>
        <v>50000</v>
      </c>
      <c r="L46" s="32">
        <v>50000</v>
      </c>
      <c r="M46" s="32">
        <v>0</v>
      </c>
      <c r="N46" s="32">
        <v>0</v>
      </c>
      <c r="O46" s="32">
        <f t="shared" si="1"/>
        <v>50000</v>
      </c>
      <c r="P46" s="32">
        <f t="shared" si="2"/>
        <v>0</v>
      </c>
      <c r="Q46" s="42"/>
    </row>
    <row r="47" spans="1:17" ht="257.25" customHeight="1" x14ac:dyDescent="0.3">
      <c r="A47" s="13">
        <v>41</v>
      </c>
      <c r="B47" s="14" t="s">
        <v>30</v>
      </c>
      <c r="C47" s="13" t="s">
        <v>31</v>
      </c>
      <c r="D47" s="13" t="s">
        <v>32</v>
      </c>
      <c r="E47" s="13" t="s">
        <v>191</v>
      </c>
      <c r="F47" s="15" t="s">
        <v>20</v>
      </c>
      <c r="G47" s="30" t="s">
        <v>21</v>
      </c>
      <c r="H47" s="32">
        <f>23636+22763+10000</f>
        <v>56399</v>
      </c>
      <c r="I47" s="32">
        <f>144403+68320</f>
        <v>212723</v>
      </c>
      <c r="J47" s="32">
        <v>0</v>
      </c>
      <c r="K47" s="32">
        <f t="shared" si="4"/>
        <v>269122</v>
      </c>
      <c r="L47" s="32">
        <f>23636+22763+10000</f>
        <v>56399</v>
      </c>
      <c r="M47" s="32">
        <f>144403+68320</f>
        <v>212723</v>
      </c>
      <c r="N47" s="32">
        <v>0</v>
      </c>
      <c r="O47" s="32">
        <f t="shared" si="1"/>
        <v>269122</v>
      </c>
      <c r="P47" s="32">
        <f t="shared" si="2"/>
        <v>0</v>
      </c>
      <c r="Q47" s="42"/>
    </row>
    <row r="48" spans="1:17" ht="150.75" customHeight="1" x14ac:dyDescent="0.3">
      <c r="A48" s="13">
        <v>42</v>
      </c>
      <c r="B48" s="13" t="s">
        <v>30</v>
      </c>
      <c r="C48" s="13" t="s">
        <v>92</v>
      </c>
      <c r="D48" s="13" t="s">
        <v>53</v>
      </c>
      <c r="E48" s="18" t="s">
        <v>137</v>
      </c>
      <c r="F48" s="13" t="s">
        <v>111</v>
      </c>
      <c r="G48" s="30" t="s">
        <v>21</v>
      </c>
      <c r="H48" s="32">
        <f>400000*0.15</f>
        <v>60000</v>
      </c>
      <c r="I48" s="32">
        <f>400000*0.85</f>
        <v>340000</v>
      </c>
      <c r="J48" s="32"/>
      <c r="K48" s="32">
        <f t="shared" si="4"/>
        <v>400000</v>
      </c>
      <c r="L48" s="48">
        <v>3025</v>
      </c>
      <c r="M48" s="48">
        <v>27225</v>
      </c>
      <c r="N48" s="48"/>
      <c r="O48" s="48">
        <f t="shared" si="1"/>
        <v>30250</v>
      </c>
      <c r="P48" s="48">
        <f t="shared" si="2"/>
        <v>-369750</v>
      </c>
      <c r="Q48" s="49" t="s">
        <v>171</v>
      </c>
    </row>
    <row r="49" spans="1:17" ht="81.75" customHeight="1" x14ac:dyDescent="0.3">
      <c r="A49" s="13">
        <v>43</v>
      </c>
      <c r="B49" s="13" t="s">
        <v>94</v>
      </c>
      <c r="C49" s="13" t="s">
        <v>136</v>
      </c>
      <c r="D49" s="13" t="s">
        <v>35</v>
      </c>
      <c r="E49" s="18" t="s">
        <v>192</v>
      </c>
      <c r="F49" s="13" t="s">
        <v>108</v>
      </c>
      <c r="G49" s="30" t="s">
        <v>21</v>
      </c>
      <c r="H49" s="31">
        <f>410000+18000+6000+15000+2000</f>
        <v>451000</v>
      </c>
      <c r="I49" s="32"/>
      <c r="J49" s="32"/>
      <c r="K49" s="32">
        <f t="shared" si="4"/>
        <v>451000</v>
      </c>
      <c r="L49" s="31">
        <f>410000+18000+6000+15000+2000</f>
        <v>451000</v>
      </c>
      <c r="M49" s="32"/>
      <c r="N49" s="32"/>
      <c r="O49" s="32">
        <f t="shared" si="1"/>
        <v>451000</v>
      </c>
      <c r="P49" s="32">
        <f t="shared" si="2"/>
        <v>0</v>
      </c>
      <c r="Q49" s="42"/>
    </row>
    <row r="50" spans="1:17" ht="107.25" customHeight="1" x14ac:dyDescent="0.3">
      <c r="A50" s="13">
        <v>44</v>
      </c>
      <c r="B50" s="13" t="s">
        <v>33</v>
      </c>
      <c r="C50" s="15" t="s">
        <v>193</v>
      </c>
      <c r="D50" s="13" t="s">
        <v>35</v>
      </c>
      <c r="E50" s="16" t="s">
        <v>121</v>
      </c>
      <c r="F50" s="13" t="s">
        <v>108</v>
      </c>
      <c r="G50" s="30" t="s">
        <v>36</v>
      </c>
      <c r="H50" s="32">
        <v>125420</v>
      </c>
      <c r="I50" s="32">
        <v>0</v>
      </c>
      <c r="J50" s="32">
        <v>0</v>
      </c>
      <c r="K50" s="32">
        <f t="shared" si="4"/>
        <v>125420</v>
      </c>
      <c r="L50" s="32">
        <v>125420</v>
      </c>
      <c r="M50" s="32">
        <v>0</v>
      </c>
      <c r="N50" s="32">
        <v>0</v>
      </c>
      <c r="O50" s="32">
        <f t="shared" si="1"/>
        <v>125420</v>
      </c>
      <c r="P50" s="32">
        <f t="shared" si="2"/>
        <v>0</v>
      </c>
      <c r="Q50" s="42"/>
    </row>
    <row r="51" spans="1:17" ht="39.75" customHeight="1" x14ac:dyDescent="0.3">
      <c r="A51" s="13">
        <v>45</v>
      </c>
      <c r="B51" s="13" t="s">
        <v>33</v>
      </c>
      <c r="C51" s="19" t="s">
        <v>100</v>
      </c>
      <c r="D51" s="13" t="s">
        <v>29</v>
      </c>
      <c r="E51" s="13" t="s">
        <v>100</v>
      </c>
      <c r="F51" s="13" t="s">
        <v>108</v>
      </c>
      <c r="G51" s="30" t="s">
        <v>21</v>
      </c>
      <c r="H51" s="31">
        <v>50000</v>
      </c>
      <c r="I51" s="32"/>
      <c r="J51" s="32"/>
      <c r="K51" s="32">
        <f t="shared" si="4"/>
        <v>50000</v>
      </c>
      <c r="L51" s="31">
        <v>50000</v>
      </c>
      <c r="M51" s="32"/>
      <c r="N51" s="32"/>
      <c r="O51" s="32">
        <f t="shared" si="1"/>
        <v>50000</v>
      </c>
      <c r="P51" s="32">
        <f t="shared" si="2"/>
        <v>0</v>
      </c>
      <c r="Q51" s="42"/>
    </row>
    <row r="52" spans="1:17" ht="45" customHeight="1" x14ac:dyDescent="0.3">
      <c r="A52" s="13">
        <v>46</v>
      </c>
      <c r="B52" s="14" t="s">
        <v>33</v>
      </c>
      <c r="C52" s="17" t="s">
        <v>128</v>
      </c>
      <c r="D52" s="13" t="s">
        <v>53</v>
      </c>
      <c r="E52" s="13" t="s">
        <v>129</v>
      </c>
      <c r="F52" s="15" t="s">
        <v>20</v>
      </c>
      <c r="G52" s="30" t="s">
        <v>14</v>
      </c>
      <c r="H52" s="32">
        <v>10000</v>
      </c>
      <c r="I52" s="32"/>
      <c r="J52" s="32">
        <v>40000</v>
      </c>
      <c r="K52" s="32">
        <f t="shared" si="4"/>
        <v>50000</v>
      </c>
      <c r="L52" s="32">
        <v>10000</v>
      </c>
      <c r="M52" s="32"/>
      <c r="N52" s="32">
        <v>40000</v>
      </c>
      <c r="O52" s="32">
        <f t="shared" si="1"/>
        <v>50000</v>
      </c>
      <c r="P52" s="32">
        <f t="shared" si="2"/>
        <v>0</v>
      </c>
      <c r="Q52" s="42"/>
    </row>
    <row r="53" spans="1:17" ht="47.25" customHeight="1" x14ac:dyDescent="0.3">
      <c r="A53" s="13">
        <v>47</v>
      </c>
      <c r="B53" s="33" t="s">
        <v>33</v>
      </c>
      <c r="C53" s="33" t="s">
        <v>34</v>
      </c>
      <c r="D53" s="33" t="s">
        <v>24</v>
      </c>
      <c r="E53" s="33" t="s">
        <v>138</v>
      </c>
      <c r="F53" s="33" t="s">
        <v>26</v>
      </c>
      <c r="G53" s="30" t="s">
        <v>21</v>
      </c>
      <c r="H53" s="32">
        <v>88043</v>
      </c>
      <c r="I53" s="32">
        <v>498914</v>
      </c>
      <c r="J53" s="32">
        <v>0</v>
      </c>
      <c r="K53" s="32">
        <f t="shared" si="4"/>
        <v>586957</v>
      </c>
      <c r="L53" s="48">
        <v>83714</v>
      </c>
      <c r="M53" s="48">
        <v>457442</v>
      </c>
      <c r="N53" s="48">
        <v>0</v>
      </c>
      <c r="O53" s="48">
        <f t="shared" si="1"/>
        <v>541156</v>
      </c>
      <c r="P53" s="48">
        <f t="shared" si="2"/>
        <v>-45801</v>
      </c>
      <c r="Q53" s="49" t="s">
        <v>149</v>
      </c>
    </row>
    <row r="54" spans="1:17" ht="56.25" customHeight="1" x14ac:dyDescent="0.3">
      <c r="A54" s="13">
        <v>48</v>
      </c>
      <c r="B54" s="33" t="s">
        <v>33</v>
      </c>
      <c r="C54" s="33" t="s">
        <v>34</v>
      </c>
      <c r="D54" s="33" t="s">
        <v>24</v>
      </c>
      <c r="E54" s="33" t="s">
        <v>194</v>
      </c>
      <c r="F54" s="34" t="s">
        <v>26</v>
      </c>
      <c r="G54" s="30" t="s">
        <v>21</v>
      </c>
      <c r="H54" s="32"/>
      <c r="I54" s="32">
        <v>0</v>
      </c>
      <c r="J54" s="32">
        <v>0</v>
      </c>
      <c r="K54" s="32">
        <f t="shared" si="4"/>
        <v>0</v>
      </c>
      <c r="L54" s="48">
        <v>18627</v>
      </c>
      <c r="M54" s="48">
        <v>81555</v>
      </c>
      <c r="N54" s="48">
        <v>0</v>
      </c>
      <c r="O54" s="48">
        <f t="shared" si="1"/>
        <v>100182</v>
      </c>
      <c r="P54" s="48">
        <f t="shared" si="2"/>
        <v>100182</v>
      </c>
      <c r="Q54" s="49" t="s">
        <v>155</v>
      </c>
    </row>
    <row r="55" spans="1:17" ht="215.25" customHeight="1" x14ac:dyDescent="0.3">
      <c r="A55" s="13">
        <v>49</v>
      </c>
      <c r="B55" s="14" t="s">
        <v>33</v>
      </c>
      <c r="C55" s="13" t="s">
        <v>174</v>
      </c>
      <c r="D55" s="13" t="s">
        <v>44</v>
      </c>
      <c r="E55" s="13" t="s">
        <v>175</v>
      </c>
      <c r="F55" s="13" t="s">
        <v>114</v>
      </c>
      <c r="G55" s="30" t="s">
        <v>45</v>
      </c>
      <c r="H55" s="32">
        <v>16940</v>
      </c>
      <c r="I55" s="32">
        <v>311946</v>
      </c>
      <c r="J55" s="32">
        <v>230569</v>
      </c>
      <c r="K55" s="32">
        <f t="shared" si="4"/>
        <v>559455</v>
      </c>
      <c r="L55" s="32">
        <v>16940</v>
      </c>
      <c r="M55" s="32">
        <v>311946</v>
      </c>
      <c r="N55" s="32">
        <v>230569</v>
      </c>
      <c r="O55" s="32">
        <f t="shared" si="1"/>
        <v>559455</v>
      </c>
      <c r="P55" s="32">
        <f t="shared" si="2"/>
        <v>0</v>
      </c>
      <c r="Q55" s="42"/>
    </row>
    <row r="56" spans="1:17" ht="60.75" customHeight="1" x14ac:dyDescent="0.3">
      <c r="A56" s="13">
        <v>50</v>
      </c>
      <c r="B56" s="14" t="s">
        <v>61</v>
      </c>
      <c r="C56" s="17" t="s">
        <v>75</v>
      </c>
      <c r="D56" s="13" t="s">
        <v>76</v>
      </c>
      <c r="E56" s="13" t="s">
        <v>78</v>
      </c>
      <c r="F56" s="15" t="s">
        <v>20</v>
      </c>
      <c r="G56" s="30" t="s">
        <v>21</v>
      </c>
      <c r="H56" s="32">
        <v>56000</v>
      </c>
      <c r="I56" s="32">
        <v>0</v>
      </c>
      <c r="J56" s="32">
        <v>0</v>
      </c>
      <c r="K56" s="32">
        <f t="shared" si="4"/>
        <v>56000</v>
      </c>
      <c r="L56" s="32">
        <v>56000</v>
      </c>
      <c r="M56" s="32">
        <v>0</v>
      </c>
      <c r="N56" s="32">
        <v>0</v>
      </c>
      <c r="O56" s="32">
        <f t="shared" si="1"/>
        <v>56000</v>
      </c>
      <c r="P56" s="32">
        <f t="shared" si="2"/>
        <v>0</v>
      </c>
      <c r="Q56" s="42"/>
    </row>
    <row r="57" spans="1:17" ht="30.75" customHeight="1" x14ac:dyDescent="0.3">
      <c r="A57" s="13">
        <v>51</v>
      </c>
      <c r="B57" s="14" t="s">
        <v>61</v>
      </c>
      <c r="C57" s="17" t="s">
        <v>139</v>
      </c>
      <c r="D57" s="13" t="s">
        <v>76</v>
      </c>
      <c r="E57" s="13" t="s">
        <v>139</v>
      </c>
      <c r="F57" s="15" t="s">
        <v>103</v>
      </c>
      <c r="G57" s="30" t="s">
        <v>21</v>
      </c>
      <c r="H57" s="32">
        <v>15000</v>
      </c>
      <c r="I57" s="32"/>
      <c r="J57" s="32"/>
      <c r="K57" s="32">
        <f t="shared" si="4"/>
        <v>15000</v>
      </c>
      <c r="L57" s="32">
        <v>15000</v>
      </c>
      <c r="M57" s="32"/>
      <c r="N57" s="32"/>
      <c r="O57" s="32">
        <f t="shared" si="1"/>
        <v>15000</v>
      </c>
      <c r="P57" s="32">
        <f t="shared" si="2"/>
        <v>0</v>
      </c>
      <c r="Q57" s="42"/>
    </row>
    <row r="58" spans="1:17" ht="60.75" customHeight="1" x14ac:dyDescent="0.3">
      <c r="A58" s="13">
        <v>52</v>
      </c>
      <c r="B58" s="36" t="s">
        <v>61</v>
      </c>
      <c r="C58" s="33" t="s">
        <v>62</v>
      </c>
      <c r="D58" s="33" t="s">
        <v>24</v>
      </c>
      <c r="E58" s="33" t="s">
        <v>161</v>
      </c>
      <c r="F58" s="34" t="s">
        <v>26</v>
      </c>
      <c r="G58" s="30" t="s">
        <v>21</v>
      </c>
      <c r="H58" s="32"/>
      <c r="I58" s="32">
        <v>0</v>
      </c>
      <c r="J58" s="32">
        <v>0</v>
      </c>
      <c r="K58" s="32">
        <f t="shared" si="4"/>
        <v>0</v>
      </c>
      <c r="L58" s="48">
        <f>18593+56623-943</f>
        <v>74273</v>
      </c>
      <c r="M58" s="48">
        <f>98794+300840</f>
        <v>399634</v>
      </c>
      <c r="N58" s="48">
        <v>0</v>
      </c>
      <c r="O58" s="48">
        <f t="shared" si="1"/>
        <v>473907</v>
      </c>
      <c r="P58" s="48">
        <f t="shared" si="2"/>
        <v>473907</v>
      </c>
      <c r="Q58" s="49" t="s">
        <v>155</v>
      </c>
    </row>
    <row r="59" spans="1:17" ht="42" customHeight="1" x14ac:dyDescent="0.3">
      <c r="A59" s="13">
        <v>53</v>
      </c>
      <c r="B59" s="13" t="s">
        <v>63</v>
      </c>
      <c r="C59" s="19" t="s">
        <v>99</v>
      </c>
      <c r="D59" s="13" t="s">
        <v>35</v>
      </c>
      <c r="E59" s="13" t="s">
        <v>99</v>
      </c>
      <c r="F59" s="13" t="s">
        <v>108</v>
      </c>
      <c r="G59" s="30" t="s">
        <v>21</v>
      </c>
      <c r="H59" s="31">
        <v>157000</v>
      </c>
      <c r="I59" s="32"/>
      <c r="J59" s="32"/>
      <c r="K59" s="32">
        <f t="shared" si="4"/>
        <v>157000</v>
      </c>
      <c r="L59" s="31">
        <v>157000</v>
      </c>
      <c r="M59" s="32"/>
      <c r="N59" s="32"/>
      <c r="O59" s="32">
        <f t="shared" si="1"/>
        <v>157000</v>
      </c>
      <c r="P59" s="32">
        <f t="shared" si="2"/>
        <v>0</v>
      </c>
      <c r="Q59" s="42"/>
    </row>
    <row r="60" spans="1:17" ht="66.75" customHeight="1" x14ac:dyDescent="0.3">
      <c r="A60" s="13">
        <v>54</v>
      </c>
      <c r="B60" s="14" t="s">
        <v>63</v>
      </c>
      <c r="C60" s="17" t="s">
        <v>75</v>
      </c>
      <c r="D60" s="13" t="s">
        <v>76</v>
      </c>
      <c r="E60" s="13" t="s">
        <v>195</v>
      </c>
      <c r="F60" s="15" t="s">
        <v>20</v>
      </c>
      <c r="G60" s="30" t="s">
        <v>21</v>
      </c>
      <c r="H60" s="32">
        <v>6000</v>
      </c>
      <c r="I60" s="32">
        <v>0</v>
      </c>
      <c r="J60" s="32">
        <v>0</v>
      </c>
      <c r="K60" s="32">
        <f t="shared" si="4"/>
        <v>6000</v>
      </c>
      <c r="L60" s="32">
        <v>6000</v>
      </c>
      <c r="M60" s="32">
        <v>0</v>
      </c>
      <c r="N60" s="32">
        <v>0</v>
      </c>
      <c r="O60" s="32">
        <f t="shared" si="1"/>
        <v>6000</v>
      </c>
      <c r="P60" s="32">
        <f t="shared" si="2"/>
        <v>0</v>
      </c>
      <c r="Q60" s="42"/>
    </row>
    <row r="61" spans="1:17" ht="37.5" customHeight="1" x14ac:dyDescent="0.3">
      <c r="A61" s="13">
        <v>55</v>
      </c>
      <c r="B61" s="13" t="s">
        <v>63</v>
      </c>
      <c r="C61" s="13" t="s">
        <v>96</v>
      </c>
      <c r="D61" s="13" t="s">
        <v>24</v>
      </c>
      <c r="E61" s="18" t="s">
        <v>142</v>
      </c>
      <c r="F61" s="13" t="s">
        <v>108</v>
      </c>
      <c r="G61" s="30" t="s">
        <v>21</v>
      </c>
      <c r="H61" s="31">
        <v>24298</v>
      </c>
      <c r="I61" s="32"/>
      <c r="J61" s="32"/>
      <c r="K61" s="32">
        <f t="shared" si="4"/>
        <v>24298</v>
      </c>
      <c r="L61" s="31">
        <v>24298</v>
      </c>
      <c r="M61" s="32"/>
      <c r="N61" s="32"/>
      <c r="O61" s="32">
        <f t="shared" si="1"/>
        <v>24298</v>
      </c>
      <c r="P61" s="32">
        <f t="shared" si="2"/>
        <v>0</v>
      </c>
      <c r="Q61" s="42"/>
    </row>
    <row r="62" spans="1:17" ht="64.5" customHeight="1" x14ac:dyDescent="0.3">
      <c r="A62" s="13">
        <v>56</v>
      </c>
      <c r="B62" s="13" t="s">
        <v>63</v>
      </c>
      <c r="C62" s="13" t="s">
        <v>97</v>
      </c>
      <c r="D62" s="13" t="s">
        <v>24</v>
      </c>
      <c r="E62" s="18" t="s">
        <v>196</v>
      </c>
      <c r="F62" s="13" t="s">
        <v>108</v>
      </c>
      <c r="G62" s="30" t="s">
        <v>21</v>
      </c>
      <c r="H62" s="31">
        <v>17000</v>
      </c>
      <c r="I62" s="32"/>
      <c r="J62" s="32"/>
      <c r="K62" s="32">
        <f t="shared" si="4"/>
        <v>17000</v>
      </c>
      <c r="L62" s="31">
        <v>17000</v>
      </c>
      <c r="M62" s="32"/>
      <c r="N62" s="32"/>
      <c r="O62" s="32">
        <f t="shared" si="1"/>
        <v>17000</v>
      </c>
      <c r="P62" s="32">
        <f t="shared" si="2"/>
        <v>0</v>
      </c>
      <c r="Q62" s="42"/>
    </row>
    <row r="63" spans="1:17" ht="63.75" customHeight="1" x14ac:dyDescent="0.3">
      <c r="A63" s="13">
        <v>57</v>
      </c>
      <c r="B63" s="36" t="s">
        <v>63</v>
      </c>
      <c r="C63" s="33" t="s">
        <v>64</v>
      </c>
      <c r="D63" s="33" t="s">
        <v>24</v>
      </c>
      <c r="E63" s="33" t="s">
        <v>197</v>
      </c>
      <c r="F63" s="34" t="s">
        <v>26</v>
      </c>
      <c r="G63" s="30" t="s">
        <v>21</v>
      </c>
      <c r="H63" s="32"/>
      <c r="I63" s="32">
        <v>0</v>
      </c>
      <c r="J63" s="32">
        <v>0</v>
      </c>
      <c r="K63" s="32">
        <f t="shared" si="4"/>
        <v>0</v>
      </c>
      <c r="L63" s="32"/>
      <c r="M63" s="32">
        <v>0</v>
      </c>
      <c r="N63" s="32">
        <v>0</v>
      </c>
      <c r="O63" s="32">
        <f t="shared" si="1"/>
        <v>0</v>
      </c>
      <c r="P63" s="32">
        <f t="shared" si="2"/>
        <v>0</v>
      </c>
      <c r="Q63" s="42"/>
    </row>
    <row r="64" spans="1:17" ht="39.75" customHeight="1" x14ac:dyDescent="0.3">
      <c r="A64" s="13">
        <v>58</v>
      </c>
      <c r="B64" s="14" t="s">
        <v>65</v>
      </c>
      <c r="C64" s="17" t="s">
        <v>140</v>
      </c>
      <c r="D64" s="13" t="s">
        <v>18</v>
      </c>
      <c r="E64" s="13" t="s">
        <v>112</v>
      </c>
      <c r="F64" s="13" t="s">
        <v>108</v>
      </c>
      <c r="G64" s="30" t="s">
        <v>150</v>
      </c>
      <c r="H64" s="32">
        <f>80000+5954</f>
        <v>85954</v>
      </c>
      <c r="I64" s="32">
        <v>0</v>
      </c>
      <c r="J64" s="32">
        <v>0</v>
      </c>
      <c r="K64" s="32">
        <f t="shared" si="4"/>
        <v>85954</v>
      </c>
      <c r="L64" s="32">
        <f>80000+5954</f>
        <v>85954</v>
      </c>
      <c r="M64" s="32">
        <v>0</v>
      </c>
      <c r="N64" s="32">
        <v>0</v>
      </c>
      <c r="O64" s="32">
        <f t="shared" si="1"/>
        <v>85954</v>
      </c>
      <c r="P64" s="32">
        <f t="shared" si="2"/>
        <v>0</v>
      </c>
      <c r="Q64" s="42"/>
    </row>
    <row r="65" spans="1:17" ht="39.75" customHeight="1" x14ac:dyDescent="0.3">
      <c r="A65" s="13">
        <v>59</v>
      </c>
      <c r="B65" s="14" t="s">
        <v>65</v>
      </c>
      <c r="C65" s="17" t="s">
        <v>88</v>
      </c>
      <c r="D65" s="13" t="s">
        <v>56</v>
      </c>
      <c r="E65" s="13" t="s">
        <v>113</v>
      </c>
      <c r="F65" s="13" t="s">
        <v>108</v>
      </c>
      <c r="G65" s="30" t="s">
        <v>21</v>
      </c>
      <c r="H65" s="32">
        <v>11000</v>
      </c>
      <c r="I65" s="32">
        <v>0</v>
      </c>
      <c r="J65" s="32">
        <v>0</v>
      </c>
      <c r="K65" s="32">
        <f t="shared" si="4"/>
        <v>11000</v>
      </c>
      <c r="L65" s="32">
        <v>11000</v>
      </c>
      <c r="M65" s="32">
        <v>0</v>
      </c>
      <c r="N65" s="32">
        <v>0</v>
      </c>
      <c r="O65" s="32">
        <f t="shared" si="1"/>
        <v>11000</v>
      </c>
      <c r="P65" s="32">
        <f t="shared" si="2"/>
        <v>0</v>
      </c>
      <c r="Q65" s="42"/>
    </row>
    <row r="66" spans="1:17" ht="48" customHeight="1" x14ac:dyDescent="0.3">
      <c r="A66" s="13">
        <v>60</v>
      </c>
      <c r="B66" s="36" t="s">
        <v>65</v>
      </c>
      <c r="C66" s="33" t="s">
        <v>66</v>
      </c>
      <c r="D66" s="33" t="s">
        <v>24</v>
      </c>
      <c r="E66" s="33" t="s">
        <v>131</v>
      </c>
      <c r="F66" s="34" t="s">
        <v>26</v>
      </c>
      <c r="G66" s="30" t="s">
        <v>21</v>
      </c>
      <c r="H66" s="32">
        <v>28661</v>
      </c>
      <c r="I66" s="32">
        <v>162413</v>
      </c>
      <c r="J66" s="32"/>
      <c r="K66" s="32">
        <f t="shared" si="4"/>
        <v>191074</v>
      </c>
      <c r="L66" s="48">
        <v>28531</v>
      </c>
      <c r="M66" s="48">
        <v>161676</v>
      </c>
      <c r="N66" s="48"/>
      <c r="O66" s="48">
        <f t="shared" si="1"/>
        <v>190207</v>
      </c>
      <c r="P66" s="48">
        <f t="shared" si="2"/>
        <v>-867</v>
      </c>
      <c r="Q66" s="49" t="s">
        <v>153</v>
      </c>
    </row>
    <row r="67" spans="1:17" ht="147.75" customHeight="1" x14ac:dyDescent="0.3">
      <c r="A67" s="13">
        <v>61</v>
      </c>
      <c r="B67" s="13" t="s">
        <v>146</v>
      </c>
      <c r="C67" s="17" t="s">
        <v>101</v>
      </c>
      <c r="D67" s="13" t="s">
        <v>29</v>
      </c>
      <c r="E67" s="13" t="s">
        <v>144</v>
      </c>
      <c r="F67" s="13" t="s">
        <v>106</v>
      </c>
      <c r="G67" s="30" t="s">
        <v>14</v>
      </c>
      <c r="H67" s="32">
        <v>370000</v>
      </c>
      <c r="I67" s="32">
        <v>861714</v>
      </c>
      <c r="J67" s="32">
        <v>485266</v>
      </c>
      <c r="K67" s="32">
        <f t="shared" si="4"/>
        <v>1716980</v>
      </c>
      <c r="L67" s="32">
        <v>370000</v>
      </c>
      <c r="M67" s="32">
        <v>861714</v>
      </c>
      <c r="N67" s="32">
        <v>485266</v>
      </c>
      <c r="O67" s="32">
        <f t="shared" si="1"/>
        <v>1716980</v>
      </c>
      <c r="P67" s="32">
        <f t="shared" si="2"/>
        <v>0</v>
      </c>
      <c r="Q67" s="43"/>
    </row>
    <row r="68" spans="1:17" ht="96" customHeight="1" x14ac:dyDescent="0.3">
      <c r="A68" s="13">
        <v>62</v>
      </c>
      <c r="B68" s="14" t="s">
        <v>67</v>
      </c>
      <c r="C68" s="17" t="s">
        <v>75</v>
      </c>
      <c r="D68" s="13" t="s">
        <v>76</v>
      </c>
      <c r="E68" s="13" t="s">
        <v>79</v>
      </c>
      <c r="F68" s="15" t="s">
        <v>20</v>
      </c>
      <c r="G68" s="30" t="s">
        <v>150</v>
      </c>
      <c r="H68" s="32">
        <v>40000</v>
      </c>
      <c r="I68" s="32">
        <v>0</v>
      </c>
      <c r="J68" s="32">
        <v>0</v>
      </c>
      <c r="K68" s="32">
        <f t="shared" si="4"/>
        <v>40000</v>
      </c>
      <c r="L68" s="48">
        <v>40000</v>
      </c>
      <c r="M68" s="48">
        <v>0</v>
      </c>
      <c r="N68" s="48">
        <v>13264</v>
      </c>
      <c r="O68" s="48">
        <f t="shared" si="1"/>
        <v>53264</v>
      </c>
      <c r="P68" s="48">
        <f t="shared" si="2"/>
        <v>13264</v>
      </c>
      <c r="Q68" s="50" t="s">
        <v>176</v>
      </c>
    </row>
    <row r="69" spans="1:17" ht="60.75" customHeight="1" x14ac:dyDescent="0.3">
      <c r="A69" s="13">
        <v>63</v>
      </c>
      <c r="B69" s="36" t="s">
        <v>67</v>
      </c>
      <c r="C69" s="33" t="s">
        <v>68</v>
      </c>
      <c r="D69" s="33" t="s">
        <v>24</v>
      </c>
      <c r="E69" s="33" t="s">
        <v>177</v>
      </c>
      <c r="F69" s="34" t="s">
        <v>26</v>
      </c>
      <c r="G69" s="30" t="s">
        <v>21</v>
      </c>
      <c r="H69" s="32"/>
      <c r="I69" s="32"/>
      <c r="J69" s="32">
        <v>0</v>
      </c>
      <c r="K69" s="32">
        <f t="shared" si="4"/>
        <v>0</v>
      </c>
      <c r="L69" s="32"/>
      <c r="M69" s="32"/>
      <c r="N69" s="32">
        <v>0</v>
      </c>
      <c r="O69" s="32">
        <f t="shared" si="1"/>
        <v>0</v>
      </c>
      <c r="P69" s="32">
        <f t="shared" si="2"/>
        <v>0</v>
      </c>
      <c r="Q69" s="43"/>
    </row>
    <row r="70" spans="1:17" ht="67.5" customHeight="1" x14ac:dyDescent="0.3">
      <c r="A70" s="13">
        <v>64</v>
      </c>
      <c r="B70" s="14" t="s">
        <v>69</v>
      </c>
      <c r="C70" s="17" t="s">
        <v>75</v>
      </c>
      <c r="D70" s="13" t="s">
        <v>76</v>
      </c>
      <c r="E70" s="13" t="s">
        <v>198</v>
      </c>
      <c r="F70" s="15" t="s">
        <v>20</v>
      </c>
      <c r="G70" s="30" t="s">
        <v>21</v>
      </c>
      <c r="H70" s="32">
        <v>32000</v>
      </c>
      <c r="I70" s="32">
        <v>0</v>
      </c>
      <c r="J70" s="32">
        <v>0</v>
      </c>
      <c r="K70" s="32">
        <f t="shared" si="4"/>
        <v>32000</v>
      </c>
      <c r="L70" s="32">
        <v>32000</v>
      </c>
      <c r="M70" s="32">
        <v>0</v>
      </c>
      <c r="N70" s="32">
        <v>0</v>
      </c>
      <c r="O70" s="32">
        <f t="shared" si="1"/>
        <v>32000</v>
      </c>
      <c r="P70" s="32">
        <f t="shared" si="2"/>
        <v>0</v>
      </c>
      <c r="Q70" s="42"/>
    </row>
    <row r="71" spans="1:17" ht="33" customHeight="1" x14ac:dyDescent="0.3">
      <c r="A71" s="13">
        <v>65</v>
      </c>
      <c r="B71" s="14" t="s">
        <v>69</v>
      </c>
      <c r="C71" s="17" t="s">
        <v>87</v>
      </c>
      <c r="D71" s="13" t="s">
        <v>56</v>
      </c>
      <c r="E71" s="13" t="s">
        <v>199</v>
      </c>
      <c r="F71" s="15" t="s">
        <v>20</v>
      </c>
      <c r="G71" s="30" t="s">
        <v>21</v>
      </c>
      <c r="H71" s="32">
        <v>30492</v>
      </c>
      <c r="I71" s="32">
        <v>0</v>
      </c>
      <c r="J71" s="32">
        <v>0</v>
      </c>
      <c r="K71" s="32">
        <f t="shared" si="4"/>
        <v>30492</v>
      </c>
      <c r="L71" s="32">
        <v>30492</v>
      </c>
      <c r="M71" s="32">
        <v>0</v>
      </c>
      <c r="N71" s="32">
        <v>0</v>
      </c>
      <c r="O71" s="32">
        <f t="shared" si="1"/>
        <v>30492</v>
      </c>
      <c r="P71" s="32">
        <f t="shared" si="2"/>
        <v>0</v>
      </c>
      <c r="Q71" s="42"/>
    </row>
    <row r="72" spans="1:17" ht="46.5" customHeight="1" x14ac:dyDescent="0.3">
      <c r="A72" s="13">
        <v>66</v>
      </c>
      <c r="B72" s="13" t="s">
        <v>69</v>
      </c>
      <c r="C72" s="13" t="s">
        <v>98</v>
      </c>
      <c r="D72" s="13" t="s">
        <v>24</v>
      </c>
      <c r="E72" s="18" t="s">
        <v>200</v>
      </c>
      <c r="F72" s="13" t="s">
        <v>108</v>
      </c>
      <c r="G72" s="30" t="s">
        <v>21</v>
      </c>
      <c r="H72" s="31">
        <v>20000</v>
      </c>
      <c r="I72" s="32"/>
      <c r="J72" s="32"/>
      <c r="K72" s="32">
        <f t="shared" ref="K72:K79" si="5">H72+I72+J72</f>
        <v>20000</v>
      </c>
      <c r="L72" s="31">
        <v>20000</v>
      </c>
      <c r="M72" s="32"/>
      <c r="N72" s="32"/>
      <c r="O72" s="32">
        <f t="shared" ref="O72:O79" si="6">L72+M72+N72</f>
        <v>20000</v>
      </c>
      <c r="P72" s="32">
        <f t="shared" ref="P72:P79" si="7">O72-K72</f>
        <v>0</v>
      </c>
      <c r="Q72" s="42"/>
    </row>
    <row r="73" spans="1:17" ht="55.5" customHeight="1" x14ac:dyDescent="0.3">
      <c r="A73" s="13">
        <v>67</v>
      </c>
      <c r="B73" s="36" t="s">
        <v>69</v>
      </c>
      <c r="C73" s="33" t="s">
        <v>70</v>
      </c>
      <c r="D73" s="33" t="s">
        <v>24</v>
      </c>
      <c r="E73" s="33" t="s">
        <v>201</v>
      </c>
      <c r="F73" s="34" t="s">
        <v>26</v>
      </c>
      <c r="G73" s="30" t="s">
        <v>21</v>
      </c>
      <c r="H73" s="32"/>
      <c r="I73" s="32"/>
      <c r="J73" s="32"/>
      <c r="K73" s="32">
        <f t="shared" si="5"/>
        <v>0</v>
      </c>
      <c r="L73" s="48">
        <v>33046</v>
      </c>
      <c r="M73" s="48">
        <v>173426</v>
      </c>
      <c r="N73" s="48"/>
      <c r="O73" s="48">
        <f t="shared" si="6"/>
        <v>206472</v>
      </c>
      <c r="P73" s="48">
        <f t="shared" si="7"/>
        <v>206472</v>
      </c>
      <c r="Q73" s="49" t="s">
        <v>155</v>
      </c>
    </row>
    <row r="74" spans="1:17" ht="205.5" customHeight="1" x14ac:dyDescent="0.3">
      <c r="A74" s="13">
        <v>68</v>
      </c>
      <c r="B74" s="14" t="s">
        <v>69</v>
      </c>
      <c r="C74" s="13" t="s">
        <v>119</v>
      </c>
      <c r="D74" s="13" t="s">
        <v>44</v>
      </c>
      <c r="E74" s="13" t="s">
        <v>208</v>
      </c>
      <c r="F74" s="13" t="s">
        <v>114</v>
      </c>
      <c r="G74" s="30" t="s">
        <v>45</v>
      </c>
      <c r="H74" s="32">
        <v>31763</v>
      </c>
      <c r="I74" s="32">
        <v>457497</v>
      </c>
      <c r="J74" s="32">
        <v>338150</v>
      </c>
      <c r="K74" s="32">
        <f t="shared" si="5"/>
        <v>827410</v>
      </c>
      <c r="L74" s="32">
        <v>31763</v>
      </c>
      <c r="M74" s="32">
        <v>457497</v>
      </c>
      <c r="N74" s="32">
        <v>338150</v>
      </c>
      <c r="O74" s="32">
        <f t="shared" si="6"/>
        <v>827410</v>
      </c>
      <c r="P74" s="32">
        <f t="shared" si="7"/>
        <v>0</v>
      </c>
      <c r="Q74" s="42"/>
    </row>
    <row r="75" spans="1:17" ht="37.5" customHeight="1" x14ac:dyDescent="0.3">
      <c r="A75" s="13">
        <v>69</v>
      </c>
      <c r="B75" s="14" t="s">
        <v>69</v>
      </c>
      <c r="C75" s="17" t="s">
        <v>126</v>
      </c>
      <c r="D75" s="13" t="s">
        <v>182</v>
      </c>
      <c r="E75" s="13" t="s">
        <v>127</v>
      </c>
      <c r="F75" s="15" t="s">
        <v>20</v>
      </c>
      <c r="G75" s="30" t="s">
        <v>14</v>
      </c>
      <c r="H75" s="32">
        <v>10000</v>
      </c>
      <c r="I75" s="32"/>
      <c r="J75" s="32">
        <v>40000</v>
      </c>
      <c r="K75" s="32">
        <f t="shared" si="5"/>
        <v>50000</v>
      </c>
      <c r="L75" s="32">
        <v>10000</v>
      </c>
      <c r="M75" s="32"/>
      <c r="N75" s="32">
        <v>40000</v>
      </c>
      <c r="O75" s="32">
        <f t="shared" si="6"/>
        <v>50000</v>
      </c>
      <c r="P75" s="32">
        <f t="shared" si="7"/>
        <v>0</v>
      </c>
      <c r="Q75" s="42"/>
    </row>
    <row r="76" spans="1:17" ht="48.75" customHeight="1" x14ac:dyDescent="0.3">
      <c r="A76" s="13">
        <v>70</v>
      </c>
      <c r="B76" s="14" t="s">
        <v>71</v>
      </c>
      <c r="C76" s="17" t="s">
        <v>75</v>
      </c>
      <c r="D76" s="13" t="s">
        <v>76</v>
      </c>
      <c r="E76" s="13" t="s">
        <v>77</v>
      </c>
      <c r="F76" s="15" t="s">
        <v>20</v>
      </c>
      <c r="G76" s="30" t="s">
        <v>21</v>
      </c>
      <c r="H76" s="32">
        <v>50000</v>
      </c>
      <c r="I76" s="32">
        <v>0</v>
      </c>
      <c r="J76" s="32">
        <v>0</v>
      </c>
      <c r="K76" s="32">
        <f t="shared" si="5"/>
        <v>50000</v>
      </c>
      <c r="L76" s="32">
        <v>50000</v>
      </c>
      <c r="M76" s="32">
        <v>0</v>
      </c>
      <c r="N76" s="32">
        <v>0</v>
      </c>
      <c r="O76" s="32">
        <f t="shared" si="6"/>
        <v>50000</v>
      </c>
      <c r="P76" s="32">
        <f t="shared" si="7"/>
        <v>0</v>
      </c>
      <c r="Q76" s="42"/>
    </row>
    <row r="77" spans="1:17" ht="41.25" customHeight="1" x14ac:dyDescent="0.3">
      <c r="A77" s="13">
        <v>71</v>
      </c>
      <c r="B77" s="14" t="s">
        <v>71</v>
      </c>
      <c r="C77" s="17" t="s">
        <v>82</v>
      </c>
      <c r="D77" s="13" t="s">
        <v>56</v>
      </c>
      <c r="E77" s="13" t="s">
        <v>83</v>
      </c>
      <c r="F77" s="15" t="s">
        <v>20</v>
      </c>
      <c r="G77" s="30" t="s">
        <v>21</v>
      </c>
      <c r="H77" s="32">
        <v>20000</v>
      </c>
      <c r="I77" s="32">
        <v>0</v>
      </c>
      <c r="J77" s="32">
        <v>0</v>
      </c>
      <c r="K77" s="32">
        <f t="shared" si="5"/>
        <v>20000</v>
      </c>
      <c r="L77" s="32">
        <v>20000</v>
      </c>
      <c r="M77" s="32">
        <v>0</v>
      </c>
      <c r="N77" s="32">
        <v>0</v>
      </c>
      <c r="O77" s="32">
        <f t="shared" si="6"/>
        <v>20000</v>
      </c>
      <c r="P77" s="32">
        <f t="shared" si="7"/>
        <v>0</v>
      </c>
      <c r="Q77" s="42"/>
    </row>
    <row r="78" spans="1:17" ht="48" customHeight="1" x14ac:dyDescent="0.3">
      <c r="A78" s="13">
        <v>72</v>
      </c>
      <c r="B78" s="36" t="s">
        <v>71</v>
      </c>
      <c r="C78" s="33" t="s">
        <v>72</v>
      </c>
      <c r="D78" s="33" t="s">
        <v>24</v>
      </c>
      <c r="E78" s="33" t="s">
        <v>162</v>
      </c>
      <c r="F78" s="34" t="s">
        <v>26</v>
      </c>
      <c r="G78" s="30" t="s">
        <v>21</v>
      </c>
      <c r="H78" s="32"/>
      <c r="I78" s="32"/>
      <c r="J78" s="32"/>
      <c r="K78" s="32">
        <f t="shared" si="5"/>
        <v>0</v>
      </c>
      <c r="L78" s="48">
        <v>55914</v>
      </c>
      <c r="M78" s="48">
        <v>279132</v>
      </c>
      <c r="N78" s="48"/>
      <c r="O78" s="48">
        <f t="shared" si="6"/>
        <v>335046</v>
      </c>
      <c r="P78" s="48">
        <f t="shared" si="7"/>
        <v>335046</v>
      </c>
      <c r="Q78" s="49" t="s">
        <v>155</v>
      </c>
    </row>
    <row r="79" spans="1:17" ht="62.25" customHeight="1" x14ac:dyDescent="0.3">
      <c r="A79" s="13">
        <v>73</v>
      </c>
      <c r="B79" s="33" t="s">
        <v>37</v>
      </c>
      <c r="C79" s="33" t="s">
        <v>38</v>
      </c>
      <c r="D79" s="33" t="s">
        <v>24</v>
      </c>
      <c r="E79" s="33" t="s">
        <v>130</v>
      </c>
      <c r="F79" s="34" t="s">
        <v>26</v>
      </c>
      <c r="G79" s="30" t="s">
        <v>21</v>
      </c>
      <c r="H79" s="32">
        <v>51707</v>
      </c>
      <c r="I79" s="32">
        <v>293006</v>
      </c>
      <c r="J79" s="32">
        <v>0</v>
      </c>
      <c r="K79" s="32">
        <f t="shared" si="5"/>
        <v>344713</v>
      </c>
      <c r="L79" s="48">
        <v>54203</v>
      </c>
      <c r="M79" s="48">
        <v>290076</v>
      </c>
      <c r="N79" s="48">
        <v>0</v>
      </c>
      <c r="O79" s="48">
        <f t="shared" si="6"/>
        <v>344279</v>
      </c>
      <c r="P79" s="48">
        <f t="shared" si="7"/>
        <v>-434</v>
      </c>
      <c r="Q79" s="49" t="s">
        <v>149</v>
      </c>
    </row>
    <row r="80" spans="1:17" s="10" customFormat="1" ht="24.75" customHeight="1" x14ac:dyDescent="0.3">
      <c r="A80" s="51"/>
      <c r="B80" s="51"/>
      <c r="C80" s="52"/>
      <c r="D80" s="51"/>
      <c r="E80" s="52"/>
      <c r="F80" s="52"/>
      <c r="G80" s="8"/>
      <c r="H80" s="9">
        <f>SUBTOTAL(9,H7:H79)</f>
        <v>3786541.92</v>
      </c>
      <c r="I80" s="9">
        <f t="shared" ref="I80:O80" si="8">SUBTOTAL(9,I7:I79)</f>
        <v>9382268</v>
      </c>
      <c r="J80" s="9">
        <f t="shared" si="8"/>
        <v>5544462</v>
      </c>
      <c r="K80" s="9">
        <f t="shared" si="8"/>
        <v>18713271.920000002</v>
      </c>
      <c r="L80" s="9">
        <f t="shared" si="8"/>
        <v>3816548.92</v>
      </c>
      <c r="M80" s="9">
        <f t="shared" si="8"/>
        <v>9356967</v>
      </c>
      <c r="N80" s="9">
        <f t="shared" si="8"/>
        <v>5575061</v>
      </c>
      <c r="O80" s="9">
        <f t="shared" si="8"/>
        <v>18748576.920000002</v>
      </c>
      <c r="P80" s="9">
        <f>O80-K80</f>
        <v>35305</v>
      </c>
      <c r="Q80" s="44"/>
    </row>
    <row r="81" spans="1:17" s="10" customFormat="1" ht="24.75" customHeight="1" x14ac:dyDescent="0.3">
      <c r="A81" s="12"/>
      <c r="B81" s="12"/>
      <c r="C81" s="12"/>
      <c r="D81" s="12"/>
      <c r="E81" s="12"/>
      <c r="F81" s="47"/>
      <c r="G81" s="21"/>
      <c r="H81" s="22"/>
      <c r="I81" s="22"/>
      <c r="J81" s="22"/>
      <c r="K81" s="22"/>
      <c r="M81" s="26"/>
      <c r="N81" s="26"/>
      <c r="Q81" s="41"/>
    </row>
    <row r="82" spans="1:17" ht="24.75" customHeight="1" x14ac:dyDescent="0.3">
      <c r="F82" s="45"/>
      <c r="H82" s="11"/>
      <c r="I82" s="11"/>
      <c r="J82" s="11"/>
      <c r="K82" s="22"/>
      <c r="M82" s="7"/>
      <c r="N82" s="7"/>
      <c r="O82" s="7"/>
      <c r="P82" s="7"/>
    </row>
    <row r="83" spans="1:17" ht="24.75" customHeight="1" x14ac:dyDescent="0.3">
      <c r="F83" s="46"/>
      <c r="L83" s="7"/>
      <c r="M83" s="7"/>
      <c r="N83" s="7"/>
      <c r="O83" s="7"/>
      <c r="P83" s="7"/>
    </row>
    <row r="84" spans="1:17" ht="24.75" customHeight="1" x14ac:dyDescent="0.3">
      <c r="L84" s="7"/>
      <c r="M84" s="7"/>
      <c r="N84" s="7"/>
      <c r="O84" s="7"/>
      <c r="P84" s="7"/>
    </row>
    <row r="86" spans="1:17" ht="24.75" customHeight="1" x14ac:dyDescent="0.3">
      <c r="K86" s="11"/>
    </row>
    <row r="87" spans="1:17" ht="24.75" customHeight="1" x14ac:dyDescent="0.3">
      <c r="K87" s="11"/>
    </row>
  </sheetData>
  <autoFilter ref="A1:Q83" xr:uid="{00000000-0001-0000-0000-000000000000}"/>
  <sortState xmlns:xlrd2="http://schemas.microsoft.com/office/spreadsheetml/2017/richdata2" ref="A7:K79">
    <sortCondition ref="B7:B79"/>
    <sortCondition ref="D7:D79"/>
  </sortState>
  <mergeCells count="2">
    <mergeCell ref="A80:F80"/>
    <mergeCell ref="L5:P5"/>
  </mergeCells>
  <pageMargins left="0.59055118110236227" right="0.39370078740157483" top="0.39370078740157483" bottom="0.39370078740157483" header="0.19685039370078741" footer="0.19685039370078741"/>
  <pageSetup paperSize="8"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Investīciju_programma_2025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Dagnija Spele</dc:creator>
  <cp:lastModifiedBy>Sanita Djadela</cp:lastModifiedBy>
  <cp:lastPrinted>2026-06-10T13:59:19Z</cp:lastPrinted>
  <dcterms:created xsi:type="dcterms:W3CDTF">2026-01-14T08:42:39Z</dcterms:created>
  <dcterms:modified xsi:type="dcterms:W3CDTF">2026-07-02T09:44:19Z</dcterms:modified>
</cp:coreProperties>
</file>