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450"/>
  </bookViews>
  <sheets>
    <sheet name="3_pielikums_01_2026_JNP" sheetId="1" r:id="rId1"/>
  </sheets>
  <definedNames>
    <definedName name="_xlnm._FilterDatabase" localSheetId="0" hidden="1">'3_pielikums_01_2026_JNP'!$C$5:$R$143</definedName>
    <definedName name="_xlnm.Print_Area" localSheetId="0">'3_pielikums_01_2026_JNP'!$A$1:$R$146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6" i="1" l="1"/>
  <c r="R143" i="1"/>
  <c r="Q143" i="1"/>
  <c r="P143" i="1"/>
  <c r="O143" i="1"/>
  <c r="N143" i="1"/>
  <c r="M143" i="1"/>
  <c r="L143" i="1"/>
  <c r="K143" i="1"/>
  <c r="J143" i="1"/>
  <c r="I143" i="1"/>
  <c r="H143" i="1"/>
  <c r="G143" i="1"/>
  <c r="R135" i="1"/>
  <c r="Q135" i="1"/>
  <c r="P135" i="1"/>
  <c r="O135" i="1"/>
  <c r="N135" i="1"/>
  <c r="M135" i="1"/>
  <c r="L135" i="1"/>
  <c r="K135" i="1"/>
  <c r="J135" i="1"/>
  <c r="I135" i="1"/>
  <c r="H135" i="1"/>
  <c r="R115" i="1"/>
  <c r="Q115" i="1"/>
  <c r="P115" i="1"/>
  <c r="O115" i="1"/>
  <c r="N115" i="1"/>
  <c r="M115" i="1"/>
  <c r="L115" i="1"/>
  <c r="K115" i="1"/>
  <c r="J115" i="1"/>
  <c r="I115" i="1"/>
  <c r="H115" i="1"/>
  <c r="R114" i="1"/>
  <c r="Q114" i="1"/>
  <c r="P114" i="1"/>
  <c r="O114" i="1"/>
  <c r="N114" i="1"/>
  <c r="M114" i="1"/>
  <c r="L114" i="1"/>
  <c r="K114" i="1"/>
  <c r="J114" i="1"/>
  <c r="I114" i="1"/>
  <c r="H114" i="1"/>
  <c r="K107" i="1"/>
  <c r="K106" i="1"/>
  <c r="K105" i="1"/>
  <c r="K104" i="1"/>
  <c r="R105" i="1"/>
  <c r="R104" i="1"/>
  <c r="R106" i="1"/>
  <c r="R107" i="1"/>
  <c r="Q99" i="1"/>
  <c r="P99" i="1"/>
  <c r="O99" i="1"/>
  <c r="N99" i="1"/>
  <c r="M99" i="1"/>
  <c r="K99" i="1"/>
  <c r="J99" i="1"/>
  <c r="H99" i="1"/>
  <c r="R98" i="1"/>
  <c r="R97" i="1"/>
  <c r="R96" i="1"/>
  <c r="R95" i="1"/>
  <c r="G135" i="1"/>
  <c r="G139" i="1" s="1"/>
  <c r="R134" i="1"/>
  <c r="Q119" i="1"/>
  <c r="Q117" i="1"/>
  <c r="L145" i="1" l="1"/>
  <c r="I139" i="1"/>
  <c r="J139" i="1"/>
  <c r="H139" i="1"/>
  <c r="L113" i="1"/>
  <c r="R113" i="1" s="1"/>
  <c r="L112" i="1"/>
  <c r="R112" i="1" s="1"/>
  <c r="L111" i="1"/>
  <c r="R111" i="1" s="1"/>
  <c r="L110" i="1"/>
  <c r="R110" i="1" s="1"/>
  <c r="L109" i="1"/>
  <c r="R109" i="1" s="1"/>
  <c r="L108" i="1"/>
  <c r="R108" i="1" s="1"/>
  <c r="G114" i="1" l="1"/>
  <c r="L103" i="1" l="1"/>
  <c r="R103" i="1" s="1"/>
  <c r="L29" i="1"/>
  <c r="I87" i="1"/>
  <c r="L87" i="1" s="1"/>
  <c r="I86" i="1"/>
  <c r="L86" i="1" s="1"/>
  <c r="I81" i="1"/>
  <c r="L81" i="1" s="1"/>
  <c r="R81" i="1" s="1"/>
  <c r="I64" i="1"/>
  <c r="I99" i="1" s="1"/>
  <c r="L94" i="1"/>
  <c r="R94" i="1" s="1"/>
  <c r="L93" i="1"/>
  <c r="L92" i="1"/>
  <c r="L91" i="1"/>
  <c r="L90" i="1"/>
  <c r="L89" i="1"/>
  <c r="L88" i="1"/>
  <c r="L85" i="1"/>
  <c r="L84" i="1"/>
  <c r="L83" i="1"/>
  <c r="L82" i="1"/>
  <c r="L80" i="1"/>
  <c r="L79" i="1"/>
  <c r="L78" i="1"/>
  <c r="L77" i="1"/>
  <c r="L76" i="1"/>
  <c r="L75" i="1"/>
  <c r="L74" i="1"/>
  <c r="L73" i="1"/>
  <c r="L72" i="1"/>
  <c r="L71" i="1"/>
  <c r="L70" i="1"/>
  <c r="L69" i="1"/>
  <c r="L68" i="1"/>
  <c r="L67" i="1"/>
  <c r="L66" i="1"/>
  <c r="L65" i="1"/>
  <c r="L63" i="1"/>
  <c r="L62" i="1"/>
  <c r="L61" i="1"/>
  <c r="L60" i="1"/>
  <c r="L59" i="1"/>
  <c r="L58" i="1"/>
  <c r="L57" i="1"/>
  <c r="L56" i="1"/>
  <c r="L55" i="1"/>
  <c r="L54" i="1"/>
  <c r="R54" i="1" s="1"/>
  <c r="L53" i="1"/>
  <c r="L52" i="1"/>
  <c r="L51" i="1"/>
  <c r="L50" i="1"/>
  <c r="L49" i="1"/>
  <c r="L48" i="1"/>
  <c r="L47" i="1"/>
  <c r="L46" i="1"/>
  <c r="L45" i="1"/>
  <c r="L44" i="1"/>
  <c r="R44" i="1" s="1"/>
  <c r="L43" i="1"/>
  <c r="L42" i="1"/>
  <c r="L41" i="1"/>
  <c r="L40" i="1"/>
  <c r="L39" i="1"/>
  <c r="L38" i="1"/>
  <c r="L37" i="1"/>
  <c r="L36" i="1"/>
  <c r="L35" i="1"/>
  <c r="L34" i="1"/>
  <c r="L33" i="1"/>
  <c r="L32" i="1"/>
  <c r="L31" i="1"/>
  <c r="L30" i="1"/>
  <c r="L28" i="1"/>
  <c r="L27" i="1"/>
  <c r="L26" i="1"/>
  <c r="L25" i="1"/>
  <c r="L24" i="1"/>
  <c r="L23" i="1"/>
  <c r="L22" i="1"/>
  <c r="L21" i="1"/>
  <c r="L20" i="1"/>
  <c r="L19" i="1"/>
  <c r="L18" i="1"/>
  <c r="L17" i="1"/>
  <c r="L16" i="1"/>
  <c r="L15" i="1"/>
  <c r="L14" i="1"/>
  <c r="L13" i="1"/>
  <c r="L12" i="1"/>
  <c r="L11" i="1"/>
  <c r="L10" i="1"/>
  <c r="L9" i="1"/>
  <c r="L8" i="1"/>
  <c r="L64" i="1" l="1"/>
  <c r="L99" i="1" s="1"/>
  <c r="R93" i="1" l="1"/>
  <c r="R91" i="1"/>
  <c r="R90" i="1"/>
  <c r="R92" i="1" l="1"/>
  <c r="P137" i="1"/>
  <c r="P139" i="1" s="1"/>
  <c r="O137" i="1"/>
  <c r="L119" i="1"/>
  <c r="L120" i="1"/>
  <c r="Q120" i="1" s="1"/>
  <c r="L121" i="1"/>
  <c r="Q121" i="1" s="1"/>
  <c r="L122" i="1"/>
  <c r="Q122" i="1" s="1"/>
  <c r="L123" i="1"/>
  <c r="Q123" i="1" s="1"/>
  <c r="L124" i="1"/>
  <c r="Q124" i="1" s="1"/>
  <c r="L125" i="1"/>
  <c r="O125" i="1" s="1"/>
  <c r="L126" i="1"/>
  <c r="O126" i="1" s="1"/>
  <c r="L127" i="1"/>
  <c r="O127" i="1" s="1"/>
  <c r="L128" i="1"/>
  <c r="Q128" i="1" s="1"/>
  <c r="L129" i="1"/>
  <c r="Q129" i="1" s="1"/>
  <c r="L130" i="1"/>
  <c r="Q130" i="1" s="1"/>
  <c r="L131" i="1"/>
  <c r="Q131" i="1" s="1"/>
  <c r="L132" i="1"/>
  <c r="Q132" i="1" s="1"/>
  <c r="R133" i="1"/>
  <c r="L118" i="1"/>
  <c r="O139" i="1" l="1"/>
  <c r="Q118" i="1"/>
  <c r="L117" i="1"/>
  <c r="R117" i="1" l="1"/>
  <c r="R118" i="1"/>
  <c r="P145" i="1"/>
  <c r="R87" i="1" l="1"/>
  <c r="R86" i="1"/>
  <c r="R85" i="1"/>
  <c r="R84" i="1"/>
  <c r="R83" i="1"/>
  <c r="R82" i="1"/>
  <c r="R88" i="1" l="1"/>
  <c r="R80" i="1" l="1"/>
  <c r="R79" i="1"/>
  <c r="O145" i="1" l="1"/>
  <c r="R132" i="1"/>
  <c r="R78" i="1" l="1"/>
  <c r="R77" i="1"/>
  <c r="R76" i="1"/>
  <c r="R74" i="1" l="1"/>
  <c r="R75" i="1"/>
  <c r="R73" i="1"/>
  <c r="R72" i="1"/>
  <c r="R71" i="1"/>
  <c r="R70" i="1"/>
  <c r="K137" i="1"/>
  <c r="K139" i="1" s="1"/>
  <c r="L137" i="1"/>
  <c r="L139" i="1" s="1"/>
  <c r="M137" i="1"/>
  <c r="M139" i="1" s="1"/>
  <c r="M145" i="1" s="1"/>
  <c r="N137" i="1"/>
  <c r="N139" i="1" s="1"/>
  <c r="N145" i="1" s="1"/>
  <c r="Q137" i="1"/>
  <c r="Q139" i="1" s="1"/>
  <c r="R128" i="1"/>
  <c r="R131" i="1"/>
  <c r="R130" i="1"/>
  <c r="R69" i="1"/>
  <c r="R68" i="1"/>
  <c r="R67" i="1"/>
  <c r="R66" i="1"/>
  <c r="R65" i="1"/>
  <c r="R64" i="1"/>
  <c r="R137" i="1" l="1"/>
  <c r="R129" i="1" l="1"/>
  <c r="R127" i="1"/>
  <c r="R126" i="1"/>
  <c r="R125" i="1"/>
  <c r="R124" i="1"/>
  <c r="R123" i="1"/>
  <c r="R122" i="1"/>
  <c r="R121" i="1"/>
  <c r="R120" i="1"/>
  <c r="R119" i="1"/>
  <c r="R139" i="1" l="1"/>
  <c r="R61" i="1"/>
  <c r="R63" i="1" l="1"/>
  <c r="R62" i="1"/>
  <c r="R60" i="1"/>
  <c r="R59" i="1"/>
  <c r="R58" i="1"/>
  <c r="R57" i="1" l="1"/>
  <c r="R56" i="1"/>
  <c r="R55" i="1"/>
  <c r="R53" i="1"/>
  <c r="R52" i="1"/>
  <c r="R51" i="1"/>
  <c r="R50" i="1"/>
  <c r="R49" i="1"/>
  <c r="R48" i="1"/>
  <c r="R47" i="1"/>
  <c r="R46" i="1"/>
  <c r="R45" i="1"/>
  <c r="R43" i="1"/>
  <c r="R42" i="1"/>
  <c r="R41" i="1"/>
  <c r="R40" i="1"/>
  <c r="R39" i="1"/>
  <c r="R37" i="1"/>
  <c r="R38" i="1"/>
  <c r="R36" i="1"/>
  <c r="R35" i="1"/>
  <c r="R34" i="1"/>
  <c r="R33" i="1"/>
  <c r="R31" i="1"/>
  <c r="R30" i="1"/>
  <c r="R29" i="1"/>
  <c r="R28" i="1"/>
  <c r="R27" i="1"/>
  <c r="R26" i="1"/>
  <c r="R25" i="1"/>
  <c r="R24" i="1"/>
  <c r="R23" i="1"/>
  <c r="R22" i="1"/>
  <c r="R21" i="1"/>
  <c r="R20" i="1"/>
  <c r="R19" i="1"/>
  <c r="R18" i="1"/>
  <c r="R17" i="1"/>
  <c r="R16" i="1"/>
  <c r="R15" i="1"/>
  <c r="R14" i="1"/>
  <c r="R13" i="1"/>
  <c r="R12" i="1"/>
  <c r="R11" i="1"/>
  <c r="R10" i="1"/>
  <c r="R9" i="1"/>
  <c r="R32" i="1" l="1"/>
  <c r="L178" i="1" l="1"/>
  <c r="M178" i="1"/>
  <c r="N178" i="1"/>
  <c r="Q158" i="1"/>
  <c r="R158" i="1" l="1"/>
  <c r="Q169" i="1"/>
  <c r="R169" i="1" s="1"/>
  <c r="Q166" i="1"/>
  <c r="R166" i="1" s="1"/>
  <c r="Q155" i="1"/>
  <c r="R155" i="1" s="1"/>
  <c r="R178" i="1" l="1"/>
  <c r="Q178" i="1"/>
  <c r="H152" i="1"/>
  <c r="I152" i="1"/>
  <c r="J152" i="1"/>
  <c r="K152" i="1"/>
  <c r="H151" i="1"/>
  <c r="I151" i="1"/>
  <c r="J151" i="1"/>
  <c r="K151" i="1"/>
  <c r="G151" i="1"/>
  <c r="K157" i="1"/>
  <c r="L157" i="1"/>
  <c r="L159" i="1" s="1"/>
  <c r="M157" i="1"/>
  <c r="M159" i="1" s="1"/>
  <c r="N157" i="1"/>
  <c r="N159" i="1" s="1"/>
  <c r="Q157" i="1"/>
  <c r="Q159" i="1" s="1"/>
  <c r="G154" i="1"/>
  <c r="L154" i="1"/>
  <c r="L156" i="1" s="1"/>
  <c r="M154" i="1"/>
  <c r="N154" i="1"/>
  <c r="N156" i="1" s="1"/>
  <c r="G157" i="1" l="1"/>
  <c r="G160" i="1" s="1"/>
  <c r="I153" i="1"/>
  <c r="H161" i="1"/>
  <c r="J153" i="1"/>
  <c r="K153" i="1"/>
  <c r="L160" i="1"/>
  <c r="H153" i="1"/>
  <c r="M156" i="1"/>
  <c r="M160" i="1"/>
  <c r="I161" i="1"/>
  <c r="N160" i="1"/>
  <c r="J161" i="1"/>
  <c r="H154" i="1"/>
  <c r="J157" i="1"/>
  <c r="K154" i="1"/>
  <c r="K160" i="1" s="1"/>
  <c r="I157" i="1"/>
  <c r="K161" i="1"/>
  <c r="J154" i="1"/>
  <c r="H157" i="1"/>
  <c r="I154" i="1"/>
  <c r="J160" i="1" l="1"/>
  <c r="J162" i="1" s="1"/>
  <c r="J163" i="1" s="1"/>
  <c r="H160" i="1"/>
  <c r="H162" i="1" s="1"/>
  <c r="H163" i="1" s="1"/>
  <c r="K162" i="1"/>
  <c r="K163" i="1" s="1"/>
  <c r="I160" i="1"/>
  <c r="I162" i="1" s="1"/>
  <c r="I163" i="1" s="1"/>
  <c r="G152" i="1"/>
  <c r="G153" i="1" s="1"/>
  <c r="H168" i="1"/>
  <c r="I168" i="1"/>
  <c r="J168" i="1"/>
  <c r="K168" i="1"/>
  <c r="L168" i="1"/>
  <c r="L170" i="1" s="1"/>
  <c r="M168" i="1"/>
  <c r="M170" i="1" s="1"/>
  <c r="N168" i="1"/>
  <c r="N170" i="1" s="1"/>
  <c r="Q168" i="1"/>
  <c r="G168" i="1"/>
  <c r="G165" i="1"/>
  <c r="L165" i="1" l="1"/>
  <c r="L171" i="1" s="1"/>
  <c r="L172" i="1"/>
  <c r="N165" i="1"/>
  <c r="N167" i="1" s="1"/>
  <c r="N172" i="1"/>
  <c r="M165" i="1"/>
  <c r="M171" i="1" s="1"/>
  <c r="M172" i="1"/>
  <c r="K165" i="1"/>
  <c r="K171" i="1" s="1"/>
  <c r="K172" i="1"/>
  <c r="Q165" i="1"/>
  <c r="Q167" i="1" s="1"/>
  <c r="Q172" i="1"/>
  <c r="H165" i="1"/>
  <c r="H171" i="1" s="1"/>
  <c r="H172" i="1"/>
  <c r="R157" i="1"/>
  <c r="R159" i="1" s="1"/>
  <c r="Q170" i="1"/>
  <c r="I172" i="1"/>
  <c r="I165" i="1"/>
  <c r="I171" i="1" s="1"/>
  <c r="G171" i="1"/>
  <c r="M151" i="1"/>
  <c r="Q151" i="1"/>
  <c r="L151" i="1"/>
  <c r="N151" i="1"/>
  <c r="Q171" i="1" l="1"/>
  <c r="Q173" i="1" s="1"/>
  <c r="N171" i="1"/>
  <c r="N173" i="1" s="1"/>
  <c r="M167" i="1"/>
  <c r="L167" i="1"/>
  <c r="K173" i="1"/>
  <c r="H173" i="1"/>
  <c r="I173" i="1"/>
  <c r="M173" i="1"/>
  <c r="L173" i="1"/>
  <c r="R168" i="1"/>
  <c r="R170" i="1" s="1"/>
  <c r="R151" i="1"/>
  <c r="Q154" i="1" l="1"/>
  <c r="H176" i="1" l="1"/>
  <c r="H175" i="1"/>
  <c r="I176" i="1"/>
  <c r="I175" i="1"/>
  <c r="G176" i="1"/>
  <c r="K176" i="1"/>
  <c r="K175" i="1"/>
  <c r="Q156" i="1"/>
  <c r="Q160" i="1"/>
  <c r="H177" i="1" l="1"/>
  <c r="J165" i="1"/>
  <c r="J171" i="1" s="1"/>
  <c r="K177" i="1"/>
  <c r="I177" i="1"/>
  <c r="R165" i="1"/>
  <c r="R154" i="1" l="1"/>
  <c r="R156" i="1" s="1"/>
  <c r="J175" i="1"/>
  <c r="R171" i="1"/>
  <c r="R167" i="1"/>
  <c r="J176" i="1"/>
  <c r="J172" i="1"/>
  <c r="J173" i="1" s="1"/>
  <c r="R160" i="1" l="1"/>
  <c r="J177" i="1"/>
  <c r="Q152" i="1"/>
  <c r="Q153" i="1" s="1"/>
  <c r="Q179" i="1" s="1"/>
  <c r="M152" i="1"/>
  <c r="M153" i="1" s="1"/>
  <c r="M179" i="1" s="1"/>
  <c r="N152" i="1"/>
  <c r="N153" i="1" s="1"/>
  <c r="N179" i="1" s="1"/>
  <c r="L152" i="1"/>
  <c r="L153" i="1" s="1"/>
  <c r="L179" i="1" s="1"/>
  <c r="Q176" i="1" l="1"/>
  <c r="Q161" i="1"/>
  <c r="R152" i="1"/>
  <c r="R153" i="1" s="1"/>
  <c r="R179" i="1" s="1"/>
  <c r="Q162" i="1" l="1"/>
  <c r="Q163" i="1" s="1"/>
  <c r="Q175" i="1"/>
  <c r="Q177" i="1" s="1"/>
  <c r="M161" i="1"/>
  <c r="N161" i="1"/>
  <c r="M176" i="1" l="1"/>
  <c r="M162" i="1"/>
  <c r="M163" i="1" s="1"/>
  <c r="M175" i="1"/>
  <c r="N162" i="1"/>
  <c r="N163" i="1" s="1"/>
  <c r="N175" i="1"/>
  <c r="N176" i="1"/>
  <c r="N177" i="1" l="1"/>
  <c r="M177" i="1"/>
  <c r="R172" i="1" l="1"/>
  <c r="R173" i="1" s="1"/>
  <c r="L161" i="1"/>
  <c r="L162" i="1" s="1"/>
  <c r="L163" i="1" s="1"/>
  <c r="L175" i="1" l="1"/>
  <c r="L176" i="1" l="1"/>
  <c r="L177" i="1" s="1"/>
  <c r="R8" i="1"/>
  <c r="R99" i="1" s="1"/>
  <c r="R161" i="1" l="1"/>
  <c r="R162" i="1" s="1"/>
  <c r="R163" i="1" s="1"/>
  <c r="R176" i="1"/>
  <c r="G172" i="1"/>
  <c r="G173" i="1" s="1"/>
  <c r="R175" i="1" l="1"/>
  <c r="R177" i="1" s="1"/>
  <c r="G99" i="1" l="1"/>
  <c r="G161" i="1" l="1"/>
  <c r="G115" i="1"/>
  <c r="G175" i="1" l="1"/>
  <c r="G177" i="1" s="1"/>
  <c r="G162" i="1"/>
  <c r="G163" i="1" s="1"/>
  <c r="AA85" i="1" l="1"/>
</calcChain>
</file>

<file path=xl/sharedStrings.xml><?xml version="1.0" encoding="utf-8"?>
<sst xmlns="http://schemas.openxmlformats.org/spreadsheetml/2006/main" count="612" uniqueCount="414">
  <si>
    <t>Nr.p.k.</t>
  </si>
  <si>
    <t>Aizdevējs</t>
  </si>
  <si>
    <t>Mērķis</t>
  </si>
  <si>
    <t>Līguma Nr.</t>
  </si>
  <si>
    <t>Līguma noslēgšanas datums</t>
  </si>
  <si>
    <t>Atmaksas termiņš</t>
  </si>
  <si>
    <t>Līguma summa</t>
  </si>
  <si>
    <t>turpmākajos gados</t>
  </si>
  <si>
    <t>pavisam (1.+2.+3.+4.+ 5+.6.+7.)</t>
  </si>
  <si>
    <t>Valsts Kase</t>
  </si>
  <si>
    <t>Projekta "Teritorijas labiekārtošana Jelgavas novada pašvaldības izglītības iestādēs" īstenošanai</t>
  </si>
  <si>
    <t>03.06.2016</t>
  </si>
  <si>
    <t>20.05.2036</t>
  </si>
  <si>
    <t>Projekta "Līvbērzes vidusskolas zēnu mājturības ēkas pārbūve" īstenošanai</t>
  </si>
  <si>
    <t>20.05.2026</t>
  </si>
  <si>
    <t>Projekta "Vilces pagasta sākumskolas ēkas rekonstrukcija, teritorijas un sporta laukuma labiekārtošana" īstenošanai</t>
  </si>
  <si>
    <t>02.08.2016</t>
  </si>
  <si>
    <t>20.07.2041</t>
  </si>
  <si>
    <t>Projekta "Svētes pamatskolas vecās ēkas daļas pārbūve" īstenošanai</t>
  </si>
  <si>
    <t>A2/1/16/298; P-205/2016</t>
  </si>
  <si>
    <t>03.08.2016</t>
  </si>
  <si>
    <t>20.07.2031</t>
  </si>
  <si>
    <t>ERAF projekta (Nr. 3.3.1.0/16/I/032) "Uzņēmējdarbības attīstībai nepieciešamās infrastruktūras attīstība Jelgavas novadā 2.kārta" īstenošanai</t>
  </si>
  <si>
    <t>A2/1/17/739; P-581/2017</t>
  </si>
  <si>
    <t>06.10.2017</t>
  </si>
  <si>
    <t>20.09.2037</t>
  </si>
  <si>
    <t>A2/1/18/186; P-152/2018</t>
  </si>
  <si>
    <t>25.04.2018</t>
  </si>
  <si>
    <t>20.04.2038</t>
  </si>
  <si>
    <t>10.05.2018</t>
  </si>
  <si>
    <t>Prioritārā investīciju projekta "Līvbērzes kultūras nama energoefektivitātes paaugstināšana" īstenošanai</t>
  </si>
  <si>
    <t>A2/1/18/218; P-187/2018</t>
  </si>
  <si>
    <t>Projekta "Kalnciema vidusskolas pirmsskolas izglītības iestāde filiāles energoefektivitātes paaugstināšana" īstenošanai</t>
  </si>
  <si>
    <t>A2/1/18/294; P-244/2018</t>
  </si>
  <si>
    <t>31.05.2018</t>
  </si>
  <si>
    <t>20.05.2038</t>
  </si>
  <si>
    <t>A2/1/18/295; P-245/2018</t>
  </si>
  <si>
    <t>20.05.2043</t>
  </si>
  <si>
    <t>A2/1/18/389; P-331/2018</t>
  </si>
  <si>
    <t>02.07.2018</t>
  </si>
  <si>
    <t>20.06.2048</t>
  </si>
  <si>
    <t>A2/1/18/388; P-330/2018</t>
  </si>
  <si>
    <t>20.06.2038</t>
  </si>
  <si>
    <t>Pārjaunojuma līgums investīciju projektu īstenošanai</t>
  </si>
  <si>
    <t>A2/1/18/615; PP-22/2018</t>
  </si>
  <si>
    <t>A2/1/18/732; P-610/2018</t>
  </si>
  <si>
    <t>18.10.2018</t>
  </si>
  <si>
    <t>20.10.2043</t>
  </si>
  <si>
    <t>A2/1/18/731; P-611/2018</t>
  </si>
  <si>
    <t>A2/1/18/819; P-676/2018</t>
  </si>
  <si>
    <t>21.11.2018</t>
  </si>
  <si>
    <t>20.11.2033</t>
  </si>
  <si>
    <t>Projekta "Jelgavas novada pašvaldības ceļa "Kūdras purvs - Mellene" izbūve" īstenošanai</t>
  </si>
  <si>
    <t>A2/1/18/868; P-716/2018</t>
  </si>
  <si>
    <t>03.12.2018</t>
  </si>
  <si>
    <t>20.11.2038</t>
  </si>
  <si>
    <t>09.05.2019</t>
  </si>
  <si>
    <t>2018.gadā uzsāktā projekta "SARC "Staļģene" telpu pārbūve un teritorijas labiekārtošana" īstenošanai_x000D_</t>
  </si>
  <si>
    <t>A2/1/19/117; P-62/2019</t>
  </si>
  <si>
    <t>20.04.2044</t>
  </si>
  <si>
    <t>2018.gadā uzsāktā projekta "Kalnciema vidusskolas pirmsskolas izglītības iestādes filiāles energoefektivitātes paaugstināšana" īstenošanai_x000D_</t>
  </si>
  <si>
    <t>A2/1/19/118; P-61/2019</t>
  </si>
  <si>
    <t>ERAF projekta (Nr.9.3.1.1/18/I/002) "Jelgavas novada pašvaldības deinstitucionalizācijas plānā iekļauto pakalpojumu infrastruktūras attīstība" īstenošanai</t>
  </si>
  <si>
    <t>A2/1/19/376; P-241/2019</t>
  </si>
  <si>
    <t>16.10.2019</t>
  </si>
  <si>
    <t>20.09.2044</t>
  </si>
  <si>
    <t>ELFLA projekta (Nr.19-06-A00702-000028) "Jelgavas novada lauku ceļu infrastruktūras pārbūve 2.kārta" īstenošanai</t>
  </si>
  <si>
    <t>A2/1/19/377; P-242/2019</t>
  </si>
  <si>
    <t>20.09.2039</t>
  </si>
  <si>
    <t>A2/1/20/611;
P-287/2020</t>
  </si>
  <si>
    <t>01.09.2020</t>
  </si>
  <si>
    <t>20.08.2040</t>
  </si>
  <si>
    <t>02.11.2020</t>
  </si>
  <si>
    <t>20.10.2025</t>
  </si>
  <si>
    <t>A2/1/20/797;
P-434/2020</t>
  </si>
  <si>
    <t>A2/1/20/819;
P-453/2020</t>
  </si>
  <si>
    <t>13.11.2020</t>
  </si>
  <si>
    <t>22.10.2040</t>
  </si>
  <si>
    <t>A2/1/20/820;
P-454/2020</t>
  </si>
  <si>
    <t>Valsts kase</t>
  </si>
  <si>
    <t>X</t>
  </si>
  <si>
    <t>SEB Banka</t>
  </si>
  <si>
    <t>Studiju kredīta nodrošināšanai</t>
  </si>
  <si>
    <t>Vides investīciju fonds</t>
  </si>
  <si>
    <t>14.12.2011</t>
  </si>
  <si>
    <t>01.10.2031</t>
  </si>
  <si>
    <t>Ūdenssaimniecības projekta realizēšanai Lielplatonē</t>
  </si>
  <si>
    <t>JNP/5-34.3/11/511</t>
  </si>
  <si>
    <t>Jelgavas novada Dorupes ciema ūdenssaimniecības attīstība" projekta realizācijai</t>
  </si>
  <si>
    <t>JNP/5-34.3/13/155; GL00429</t>
  </si>
  <si>
    <t>22.05.2013</t>
  </si>
  <si>
    <t>01.01.2033</t>
  </si>
  <si>
    <t>Jelgavas novada Zaļenieku ciema ūdenssaimniecības attīstība" projekta realizācijai</t>
  </si>
  <si>
    <t>JNP/5-34.3/13/154; GL00530</t>
  </si>
  <si>
    <t>Projekta "Ūdenssaimniecības infrastruktūras attīstība Jelgavas novada Platones ciemā" realizācijai</t>
  </si>
  <si>
    <t>JNP/5-34.3/13/226; GL00531</t>
  </si>
  <si>
    <t>24.07.2013</t>
  </si>
  <si>
    <t>01.04.2033</t>
  </si>
  <si>
    <t>JNP/5-34.3/13/385</t>
  </si>
  <si>
    <t>28.11.2013</t>
  </si>
  <si>
    <t>14.07.2028</t>
  </si>
  <si>
    <t>Projekta "Ūdenssaimniecības pakalpojumu attīstība Kalnciemā 2.kārta" īstenošanai</t>
  </si>
  <si>
    <t>JNP/5-34.3.14/125; G/14/194</t>
  </si>
  <si>
    <t>28.03.2014</t>
  </si>
  <si>
    <t>20.12.2033</t>
  </si>
  <si>
    <t>Projekta "Jelgavas novada Svētes ciema ūdenssaimniecības attīstība" īstenošanai</t>
  </si>
  <si>
    <t>JNP/5-34.3.14/124; G/14/195</t>
  </si>
  <si>
    <t>ERAF projekta "Jelgavas novada Mazlauku ciema ūdenssaimniecības attīstība" īstenošanai</t>
  </si>
  <si>
    <t>JNP/5-34.1/14/15; G/14/496</t>
  </si>
  <si>
    <t>24.07.2014</t>
  </si>
  <si>
    <t>Saistību apjoms % no plānotajiem pamatbudžeta ieņēmumiem</t>
  </si>
  <si>
    <t>x</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</si>
  <si>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</si>
  <si>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Konteinera tipa katlu mājas izbūve</t>
  </si>
  <si>
    <t>Ūdensvada, saimnieciskās un lietus kanalizācijas tīklu izbūve Celtniecības ielā</t>
  </si>
  <si>
    <t>Zemgales ielas seguma atjaunošana</t>
  </si>
  <si>
    <t>Rīgas ielas gājēju celiņa pārbūve Ozolniekos</t>
  </si>
  <si>
    <t>Sociālās aprūpes centra Zemgale ēku energoefektivitātes pasākumi</t>
  </si>
  <si>
    <t>Atpūtas ielas posma izbūve Ānē</t>
  </si>
  <si>
    <t>Gājēju celiņa izbūve no autoceļa A8 līdz Branku ciemam</t>
  </si>
  <si>
    <t>Gājēju kustības organizācija un auto stāvlaukuma izbūve autoceļa P100 un Iecavas krastmalas ielas piegulošājā teritorijā Ozolniekos, Ozolnieku novadā</t>
  </si>
  <si>
    <t>Upes ielas izbūve</t>
  </si>
  <si>
    <t>24.11.2015</t>
  </si>
  <si>
    <t>25.10.2016</t>
  </si>
  <si>
    <t>19.08.2020</t>
  </si>
  <si>
    <t>12.10.2020</t>
  </si>
  <si>
    <t>18.12.2020</t>
  </si>
  <si>
    <t>07.05.2021.</t>
  </si>
  <si>
    <t>Aizņēmumi Jelgavas novada pašvaldībai</t>
  </si>
  <si>
    <t>Galvojumi Jelgavas novada pašvaldībai</t>
  </si>
  <si>
    <t>SEB banka</t>
  </si>
  <si>
    <t>"SEB banka" AS</t>
  </si>
  <si>
    <t>Ūdens ieguves, sagatavošanas un uzglabāšanas ietaišu izbūve, notekūdeņu attīrīšanas ietaišu izbūve, ūdens un kanalizācijas tīklu rekonstrukcija un paplašināšana Ozolnieku ciemā, Ozolnieku novadā</t>
  </si>
  <si>
    <t>28.08.2013</t>
  </si>
  <si>
    <t>16.10.2015</t>
  </si>
  <si>
    <t>16.09.2015</t>
  </si>
  <si>
    <t>Veikala pārbūve par Kalnciema sporta klubu</t>
  </si>
  <si>
    <t>A2/1/21/342;
P-230/2021
COVID VARAM</t>
  </si>
  <si>
    <t>22.06.2026</t>
  </si>
  <si>
    <t>28.06.2021</t>
  </si>
  <si>
    <t>Sporta laukuma labiekārtošana Staļģenes ciemā pie Staļģenes vidusskolas</t>
  </si>
  <si>
    <t>Elejas vidusskolas (sākumskola) teritorijas labiekārtošana</t>
  </si>
  <si>
    <t>A1/1/15/635, P-419/2015</t>
  </si>
  <si>
    <t>20.11.2025.</t>
  </si>
  <si>
    <t>A2/1/16/442,   P-319/2016</t>
  </si>
  <si>
    <t>20.10.2026.</t>
  </si>
  <si>
    <t>A2/1/16/445,  P-322/2016</t>
  </si>
  <si>
    <t>A2/1/16/446,  P-323/2016</t>
  </si>
  <si>
    <t>A2/1/20/571,  P-256/2020</t>
  </si>
  <si>
    <t>20.08.2040.</t>
  </si>
  <si>
    <t>A2/1/20/570,  P-257/2020</t>
  </si>
  <si>
    <t>A2/1/20/741,  P-386/2020</t>
  </si>
  <si>
    <t>20.09.2040.</t>
  </si>
  <si>
    <t>A2/1/20/742,  P-385/2020</t>
  </si>
  <si>
    <t>A2/1/20/898,  P-508/2020</t>
  </si>
  <si>
    <t>20.12.2040.</t>
  </si>
  <si>
    <t>A2/1/21/187,  P-128/2021,  COVID VARAM</t>
  </si>
  <si>
    <t>23.04.2041.</t>
  </si>
  <si>
    <t>A2/1/21/188/  P-127/2021,    COVID VARAM</t>
  </si>
  <si>
    <t>25.08.2028</t>
  </si>
  <si>
    <t>27.09.2030</t>
  </si>
  <si>
    <t>Plānotie</t>
  </si>
  <si>
    <t>Jnp aizņ.</t>
  </si>
  <si>
    <t>VK dati</t>
  </si>
  <si>
    <t>Ozo aizņ.</t>
  </si>
  <si>
    <t>Kopā</t>
  </si>
  <si>
    <t>JNP galvojumi</t>
  </si>
  <si>
    <t>Ozo galvoj</t>
  </si>
  <si>
    <t>JR15096</t>
  </si>
  <si>
    <t>JE15097</t>
  </si>
  <si>
    <t>Siltumtīklu izbūve Ozolniekos</t>
  </si>
  <si>
    <t>Šķeldas katlumājas izbūve Ozolniekos</t>
  </si>
  <si>
    <t>JE13103</t>
  </si>
  <si>
    <t>Ūdensapgādes un kanalizācijas izbūve Garozas ciemā, Salgales pagastā, Ozolnieku novadā</t>
  </si>
  <si>
    <t>20.05.2050.</t>
  </si>
  <si>
    <t>A1/1/21/664</t>
  </si>
  <si>
    <t>29.01.2021.</t>
  </si>
  <si>
    <t>20.10.2051.</t>
  </si>
  <si>
    <t>A1/1/20/294</t>
  </si>
  <si>
    <t>Prioritārais investīciju projekts "Ozolnieku sporta skolas stadiona pārbūve"</t>
  </si>
  <si>
    <t>A2/1/21/382,
P-266/2021
PRIO</t>
  </si>
  <si>
    <t>07.07.2021.</t>
  </si>
  <si>
    <t>20.06.2041.</t>
  </si>
  <si>
    <t>Ozolnieku vidusskolas sporta spēļu laukumu segumu atjaunošana</t>
  </si>
  <si>
    <t>A2/1/21/402
P-288/2021</t>
  </si>
  <si>
    <t>13.07.2021.</t>
  </si>
  <si>
    <t>01.10.2021.</t>
  </si>
  <si>
    <t>20.09.2041.</t>
  </si>
  <si>
    <t>Tilta ielas līdz Misas tiltam esošā seguma atjaunošana Cenā, Ozolnieku novadā</t>
  </si>
  <si>
    <t>A2/1/21/578
P-439-2021
COVID VARAM</t>
  </si>
  <si>
    <t>Gājēju ietves ar apgaismojumu posma izbūve Spartaka ielā Ozolniekos, Ozolnieku novadā</t>
  </si>
  <si>
    <t>A2/1/21/579
P-438/2021
COVID VARAM</t>
  </si>
  <si>
    <t>Ozolnieku novada pašvaldības ceļa Misas tilts-Glūdas esošās segas konstrukcijas pastiprināšaa ar cietā seguma izbūvi, Cenu ciemā, Ozolnieku novadā</t>
  </si>
  <si>
    <t>A2/1/21/580
P-437/2021
COVID VARAM</t>
  </si>
  <si>
    <t xml:space="preserve">Iecavas krastmalas ielas izbūve no rotācijas apļa līdz Rīgas 29, Ozolniekos, Ozolnieku novadā </t>
  </si>
  <si>
    <t>A2/1/21/581
P-436-2021
COVID VARAM</t>
  </si>
  <si>
    <t>Ozolnieku sporta skolas grīdas seguma atjaunošana</t>
  </si>
  <si>
    <t xml:space="preserve">A2/1/21/403
P-287-2021
</t>
  </si>
  <si>
    <t>Ozolnieku novada izglītības iestāžu telpu remontdarbi</t>
  </si>
  <si>
    <t>A2/1/21/404
P286/2021</t>
  </si>
  <si>
    <t>25.08.2021.</t>
  </si>
  <si>
    <t>Staļģenes vidusskolas teritorijas labiekārtošana</t>
  </si>
  <si>
    <t>A2/1/21/492
P-358/2021
AG PIP</t>
  </si>
  <si>
    <t>A2/1/21/493
P-357/2021
AG PIP</t>
  </si>
  <si>
    <t>20.08.2046.</t>
  </si>
  <si>
    <t>A2/1/21/494
P-356/2021
AG PIP</t>
  </si>
  <si>
    <t>21.08.2051.</t>
  </si>
  <si>
    <t>A2/1/21/582
P-435/2021
COVID VARAM</t>
  </si>
  <si>
    <t>20.09.2051.</t>
  </si>
  <si>
    <t>A2/1/21/6995P-534/2021</t>
  </si>
  <si>
    <t>10.11.2021.</t>
  </si>
  <si>
    <t>03.06.2020.</t>
  </si>
  <si>
    <t>KOPĀ NOSLĒGTIE AIZŅĒMUMU LĪGUMI</t>
  </si>
  <si>
    <t>PAVISAM AIZŅĒMUMI</t>
  </si>
  <si>
    <t>KOPĀ SAISTĪBAS</t>
  </si>
  <si>
    <t>Vircavas pagasta vidusskolas un sporta halles teritorijas labiekārtošana</t>
  </si>
  <si>
    <t>22.07.2022</t>
  </si>
  <si>
    <t>Apgaismota gājēju celiņa no A-8 līdz Platones centram izbūve, Platones pagastā, Jelgavas novadā</t>
  </si>
  <si>
    <t>29.12.2052.</t>
  </si>
  <si>
    <t>22.07.2052.</t>
  </si>
  <si>
    <t>23.08.2022</t>
  </si>
  <si>
    <t>A2/1/22/335
P 233/2022
COVID VARAM</t>
  </si>
  <si>
    <t>A2/1/22/243
P 159/2022
PRIO</t>
  </si>
  <si>
    <t>20.08.2032.</t>
  </si>
  <si>
    <t xml:space="preserve">A2/1/22/336
P‑232/2022
COVID VARAM
</t>
  </si>
  <si>
    <t>22.09.2042.</t>
  </si>
  <si>
    <t>Sesavas doktorāta izveide Sesavas pagastā, Jelgavas novadā</t>
  </si>
  <si>
    <t>20.10.2037.</t>
  </si>
  <si>
    <t>A2/1/22/478
P‑325/2022
COVID VARAM</t>
  </si>
  <si>
    <t>03.11.2022</t>
  </si>
  <si>
    <t>Pašvaldības transporta infrastruktūras attīstība Ozolnieku ciemā</t>
  </si>
  <si>
    <t>20.10.2042.</t>
  </si>
  <si>
    <t>A2/1/22/480
P‑324/2022
COVID VARAM</t>
  </si>
  <si>
    <t>21.10.2052.</t>
  </si>
  <si>
    <t>A1/1/22/501</t>
  </si>
  <si>
    <t>Prioritārā investīciju projekta "Ozolnieku sporta skolas stadiona pārbūve un labiekārtošana (sporta spēļu laukumu atjaunošana)" īstenošanai</t>
  </si>
  <si>
    <t>06.10.2022.</t>
  </si>
  <si>
    <t>A2/1/22/415
P-280/2022
PRIO</t>
  </si>
  <si>
    <t>20.04.2039</t>
  </si>
  <si>
    <t>Plānotie aizņēmumi Jelgavas novada pašvaldībai</t>
  </si>
  <si>
    <t>KOPĀ PLĀNOTIE AIZŅĒMUMI</t>
  </si>
  <si>
    <t>Prioritārā investīciju projekta "Zaļenieku pagasta kultūras nama energoefektivitātes paaugstināšana, pārbūve un teritorijas labiekārtošana" investīciju īstenošanai</t>
  </si>
  <si>
    <t>10.08.2023</t>
  </si>
  <si>
    <t>20.07.2053</t>
  </si>
  <si>
    <t xml:space="preserve">Projekts "Lielplatones pagasta Tirgus ielas virskārtas atjaunošana"	</t>
  </si>
  <si>
    <t>Projekts "Stacijas ielas, Elejā, virskārtas atjaunošana"</t>
  </si>
  <si>
    <t>Projekts "Parka ielas, Elejā, virskārtas atjaunošana"</t>
  </si>
  <si>
    <t>Projekts "Vircavas pagasta Mazlauku ciema Upes iela (Nr.15) virskārtas atjaunošana"</t>
  </si>
  <si>
    <t>Projekts "Kalnciema pagasta Lielās ielas un Mazās ielas virskārtas atjaunošana"</t>
  </si>
  <si>
    <t>23.08.2023</t>
  </si>
  <si>
    <t>24.08.2023</t>
  </si>
  <si>
    <t>20.07.2038</t>
  </si>
  <si>
    <t>20.07.2028</t>
  </si>
  <si>
    <t>20.07.2048</t>
  </si>
  <si>
    <t xml:space="preserve">Kohēzijas fonda projekta Nr. 5.3.1.0/17/I/014 "Ūdenssaimniecības attīstība Ozolnieku pagastā, Ozolnieku novadā" īstenošanai_x000D_
</t>
  </si>
  <si>
    <t>08.11.2022.</t>
  </si>
  <si>
    <t xml:space="preserve">Kohēzijas fonda projekta Nr. 4.3.1.0/17/A/009 "Centralizētās siltumapgādes pārvades un sadales sistēmas rekonstrukcija Ozolniekos" īstenošanai_x000D_
</t>
  </si>
  <si>
    <t>20.08.2028.</t>
  </si>
  <si>
    <t>07.09.2023.</t>
  </si>
  <si>
    <t>Projekts "Platones pagasta Centra iela asfalta virskārtas atjaunošana 780 m"</t>
  </si>
  <si>
    <t>20.08.2038.</t>
  </si>
  <si>
    <t>20.08.2043.</t>
  </si>
  <si>
    <t>Pavisam galvojumi</t>
  </si>
  <si>
    <t>A2/1/23/259
P-193/2023</t>
  </si>
  <si>
    <t>Projekts "Stadiona ielas posma no Meliorācijas ielas līdz Spartaka ielai braucamās daļas atjaunošana"</t>
  </si>
  <si>
    <t>20.09.2028.</t>
  </si>
  <si>
    <t>A2/1/23/392
P-311/2023</t>
  </si>
  <si>
    <t>27.09.2023.</t>
  </si>
  <si>
    <t>A2/1/23/393
P-312/2023</t>
  </si>
  <si>
    <t>A2/1/23/391
P310-2023</t>
  </si>
  <si>
    <t>20.09.2053.</t>
  </si>
  <si>
    <t>28.09.2023.</t>
  </si>
  <si>
    <t>20.07.2018.</t>
  </si>
  <si>
    <t>20.06.2040.</t>
  </si>
  <si>
    <t>12.09.2023.</t>
  </si>
  <si>
    <t>G/23/130</t>
  </si>
  <si>
    <t>Kopā noslēgtie galvojumu līgumi</t>
  </si>
  <si>
    <t>20.08.2041.</t>
  </si>
  <si>
    <t>A2/1/24/3
P3/2024</t>
  </si>
  <si>
    <t>20.02.2044.</t>
  </si>
  <si>
    <t>07.03.2024.</t>
  </si>
  <si>
    <t>Nekustamā īpašuma Skolas iela 4B, Ozolnieki, Ozolnieku pagastā iegāde</t>
  </si>
  <si>
    <t>A2/1/24/4
P-4/2024</t>
  </si>
  <si>
    <t>Četru jaunu M3 kategorijas autobusu iegāde Jelgavas novada pašvaldības skolēnu pārvadājumu nodrošināšanai</t>
  </si>
  <si>
    <t>Prioritārais investīciju projekts "Zaļenieku pagasta kultūras nama energoefektivitātes paaugstināšana, restaurācija un teritorijas labiekārtošana"</t>
  </si>
  <si>
    <t>AF projekts (Nr. 1.2.3.i.0/1/23/A/CFLA/052) "Līvbērzes pagasta pārvaldes ēkas energoefektivitātes paaugstināšana"</t>
  </si>
  <si>
    <t>AF projekts (Nr. 1.2.1.3.i.0/1/23/A/CFLA/051) "Jelgavas novada Līvbērzes pagasta aktivitāšu centra "Līvbērze" energoefektivitātes paaugstināšana"</t>
  </si>
  <si>
    <t xml:space="preserve">TPF projekts (Nr. 6.1.1.3/1/24/A/003) "Uzņēmējdarbībai nepieciešamās publiskās infrastruktūras attīstība Jelgavas novadā 1.daļa" </t>
  </si>
  <si>
    <t>TPF projekts (Nr. 6.1.1.3/1/24/A/004) "Uzņēmējdarbībai nepieciešamās publiskās infrastruktūras attīstība Jelgavas novadā 2.daļa"</t>
  </si>
  <si>
    <t>18.07.2024</t>
  </si>
  <si>
    <t>20.06.2031</t>
  </si>
  <si>
    <t>30.07.2024</t>
  </si>
  <si>
    <t>20.07.2027</t>
  </si>
  <si>
    <t>20.07.2044</t>
  </si>
  <si>
    <t>05.09.2024</t>
  </si>
  <si>
    <t>20.08.2054</t>
  </si>
  <si>
    <t>03.10.2024</t>
  </si>
  <si>
    <t>20.09.2049</t>
  </si>
  <si>
    <t>01.11.2024</t>
  </si>
  <si>
    <t>20.10.2049</t>
  </si>
  <si>
    <t>A2/124/286
P-265/2024</t>
  </si>
  <si>
    <t>A2/1/24/250
P-230/2024</t>
  </si>
  <si>
    <t>A2/1/24/119
P-114/2024</t>
  </si>
  <si>
    <t xml:space="preserve">A2/1/24/131
P-126/2024
</t>
  </si>
  <si>
    <t xml:space="preserve">A2/1/24/130
P-125/2024
</t>
  </si>
  <si>
    <t>A2/1/24/128
P-123/2024</t>
  </si>
  <si>
    <t>A2/1/24/129
P-124/2024</t>
  </si>
  <si>
    <t>A2/1/24/193
P- 181/2024</t>
  </si>
  <si>
    <t>A2//24/194
P-182/2024</t>
  </si>
  <si>
    <t>A2/1/16/170;
 P-95/2016</t>
  </si>
  <si>
    <t>A2/1/16/171;
 P-97/2016</t>
  </si>
  <si>
    <t>A2/1/16/299;
 P-206/2016</t>
  </si>
  <si>
    <t>Kurināmā iegādei 2024./2025. gada apkures sezonas nodrošināšanai</t>
  </si>
  <si>
    <t>06.12.2024.</t>
  </si>
  <si>
    <t>20.11.2026.</t>
  </si>
  <si>
    <t>A1/1/18/475</t>
  </si>
  <si>
    <t xml:space="preserve">                </t>
  </si>
  <si>
    <t>A2/1/21/583
P-434/2021
COVID VARAM</t>
  </si>
  <si>
    <t>A2/1/25/98
P-94/2025</t>
  </si>
  <si>
    <t>08.05.2025.</t>
  </si>
  <si>
    <t>20.04.2040.</t>
  </si>
  <si>
    <t>A2/1/25/257
P-251/2025</t>
  </si>
  <si>
    <t>24.07.2025.</t>
  </si>
  <si>
    <t>20.07.2045.</t>
  </si>
  <si>
    <t>20.08.2045.</t>
  </si>
  <si>
    <t>26.08.2025.</t>
  </si>
  <si>
    <t>A2/1/25/305
P-295/2025</t>
  </si>
  <si>
    <t>Plānotie galvojumi</t>
  </si>
  <si>
    <t>20.10.2035.</t>
  </si>
  <si>
    <t>A2/1/25/431
P-409/2025</t>
  </si>
  <si>
    <t>06.11.2025.</t>
  </si>
  <si>
    <t>A2/1/25/430
P-408/2025</t>
  </si>
  <si>
    <t>2026.gadā  pamatsummas atmaksa</t>
  </si>
  <si>
    <t>2026.gadā  Apkalpošanas maksas</t>
  </si>
  <si>
    <t>2026.gadā  Procentu maksas</t>
  </si>
  <si>
    <t>Parāds uz 01.01.2026.</t>
  </si>
  <si>
    <t>A2/1/23/279
P-213/2023</t>
  </si>
  <si>
    <t>A2/1/23/280
P-214/2023</t>
  </si>
  <si>
    <t>A2/1/23/281
P-215/2023</t>
  </si>
  <si>
    <t>A2/1/23/282
P-216/2023</t>
  </si>
  <si>
    <t>A12/1/23/283
P-217/2023</t>
  </si>
  <si>
    <t>A2/1/23/340
P-263/2023</t>
  </si>
  <si>
    <t>A2/1/23/341
P-264/2023</t>
  </si>
  <si>
    <t>A2/1/23/342
P-265/2023</t>
  </si>
  <si>
    <t>A2/1/23/343
P-266/2023</t>
  </si>
  <si>
    <t>A2/1/23/345
P-267/2023</t>
  </si>
  <si>
    <t>A2/1/23/344
P-268/2023</t>
  </si>
  <si>
    <t>ESF projekta"Jelgavas novada pašvaldības objektu pielāgošana III kategorijas patvertnes prasībām, Nr. 5.2.1.1/1/25/I/009" īstenošanai</t>
  </si>
  <si>
    <t>Kurināmā iegādei 2025./2026. gada apkures sezonas nodrošināšanai</t>
  </si>
  <si>
    <t>22.12.2025.</t>
  </si>
  <si>
    <t>20.11.2027.</t>
  </si>
  <si>
    <t>A1/1/25/880</t>
  </si>
  <si>
    <t>K-11/2024</t>
  </si>
  <si>
    <t>Piecu jaunu M3 kategorijas autobusu iegāde Jelgavas novada pašvaldības funkciju nodrošināšanai</t>
  </si>
  <si>
    <t>20.03.2051.</t>
  </si>
  <si>
    <t>24.03.2026.</t>
  </si>
  <si>
    <t>A2/1/26/14
P-14/2026</t>
  </si>
  <si>
    <t>20.04.2036.</t>
  </si>
  <si>
    <t>A2/1/26/69
P-66/2026</t>
  </si>
  <si>
    <t>29.04.2026.</t>
  </si>
  <si>
    <t>20.04.2056.</t>
  </si>
  <si>
    <t>A2/1/26/70
P-67/2026</t>
  </si>
  <si>
    <t>20.05.2056.</t>
  </si>
  <si>
    <t>28.05.2026.</t>
  </si>
  <si>
    <t>A2/1/26/114
P-108/2026</t>
  </si>
  <si>
    <t>2026.gada prioritārais projekts "Pašvaldības transporta infrastruktūras attīstība, tai skaitā, apgaismojuma būvniecība/atjaunošana Jelgavas novada teritorijā 2. daļa"</t>
  </si>
  <si>
    <t>Kalnciema pagasta pamatskolas sporta laukuma atjaunošana</t>
  </si>
  <si>
    <t>Ozolnieku vidusskolas sporta laukuma atjaunošana</t>
  </si>
  <si>
    <t>3. pielikums</t>
  </si>
  <si>
    <t>Jelgavas novada pašvaldības 2026. gada 29. jūnija</t>
  </si>
  <si>
    <t>saistošajiem noteikumiem Nr. 9</t>
  </si>
  <si>
    <t>Jelgavas novada pašvaldības aizņēmumu un galvojumu saistību apmērs 2026. gadā un turpmākajos gados</t>
  </si>
  <si>
    <t xml:space="preserve">Investīciju projekta "Attālinātas darba vides attīstīšana Jelgavas novada pašvaldībā attālināto pakalpojumu nodrošināšanai" īstenošanai </t>
  </si>
  <si>
    <t>ERAF projekta Nr.3.3.1.0/16/I/032 "Uzņēmējdarbības attīstībai nepieciešamās infrastruktūras attīstība Jelgavas novadā 2.kārta" īstenošanai</t>
  </si>
  <si>
    <t>ELFLA projekta (Nr.17-06-A00702-000125) "Jelgavas novada lauku ceļu infrastruktūras pārbūve" īstenošanai</t>
  </si>
  <si>
    <t>Latvijas-Lietuvas pārrobežu sadarbības projekta (Nr.LLI-313) "Interaktīvas sabiedriskas vietas izveide Elejas muižas parkā – Aizraujošais ceļojums muižu parkos četros gadalaikos" īstenošanai</t>
  </si>
  <si>
    <t>Sociālo iestāžu investīciju projekta "SARC "Staļģene" telpu pārbūve un teritorijas labiekārtošana" īstenošanai</t>
  </si>
  <si>
    <t>Kultūras iestāžu investīciju projekta "Līvbērzes kultūras nama energoefektivitātes paaugstināšana" īstenošanai</t>
  </si>
  <si>
    <t>Investīciju projekts "Jelgavas novada pašvaldības Līvbērzes pagasta Jelgavas ielas transporta infrastruktūras attīstība" īstenošanai</t>
  </si>
  <si>
    <t>Investīciju projekta "Vilces pagasta Ziedkalnes ceļa seguma atjaunošana" īstenošanai</t>
  </si>
  <si>
    <t xml:space="preserve">Latvijas – Lietuvas pārrobežu sadarbības programmas projekta (Nr.LLI-444) "Jaunu ilgtspējīgu risinājumu integrācija kultūras mantojumā" </t>
  </si>
  <si>
    <t>Ceļa "Misas tilts - Glūdas" esošās segas konstrukcijas pastiprināšana ar cietā seguma izbūvi - 2.kārta, Cenu pagasts, Jelgavas novads</t>
  </si>
  <si>
    <t>Projekts "Cietā seguma un apgaismojuma izbūve Ievu ielā, Iecēnu ciemā, Cenu pagastā"</t>
  </si>
  <si>
    <t>Projekts "Vilces pagasta Vilces kapu ceļa Nr.54 virskārtas atjaunošana 0,56 km"</t>
  </si>
  <si>
    <t>Projekts "Valgundes pagasta Celtnieku ielas virskārtas atjaunošana 1.3 km"</t>
  </si>
  <si>
    <t>Projekts "Līvbērzes pagasta Bērzu ielas 650 m un Kooperatīva ielas 200 m virskārtas atjaunošana"</t>
  </si>
  <si>
    <t>Projekts "Kastaņu ielas, Bērvircavā seguma virskārtas atjaunošana, Sesavas pagasts"</t>
  </si>
  <si>
    <t>projekts "Salgales pagasta Garozas ciema Pļavu ielas (480 m) virskārtas asfaltēšana"</t>
  </si>
  <si>
    <t>Projekts "Glūdas pagasta Skolas ielas un Dārza ielas (Nr.5), Nākotnē, virskārtas atjaunošana"</t>
  </si>
  <si>
    <t>Prioritārais investīciju projekts "SARC Eleja teritorijas labiekārtošana"</t>
  </si>
  <si>
    <t>ERAF projekts (Nr.5.1.1.1/2/25/A/032) "Jelgavas novada pašvaldības divu publiskās ceļu infrastruktūras attīstība - uzņēmējdarbības atbalstam" (Ābelīšu ceļš., Niedru iela)</t>
  </si>
  <si>
    <t>AF projekts (Nr.1.2.1.3.i.0/1/23/A/CFLA/053) "Elejas vidusskolas mājturības un tehnoloģiju darbnīcas telpu atjaunošana un energoefektivitātes paaugstināšana"</t>
  </si>
  <si>
    <t>Prioritārais investīciju projekts "Meliorācijas sistēmas atjaunošana Viesturciemā, Glūdas pagastā, Jelgavas novadā"</t>
  </si>
  <si>
    <t>Prioritārais investīciju projekts "Remontdarbu veikšana Jelgavas novada Sociālās aprūpes centra "Zemgale" B korpusā"</t>
  </si>
  <si>
    <t>Prioritārais investīciju projekts "Pašvaldības transporta infrastruktūras attīstība, tai skaitā, apgaismojuma būvniecība/atjaunošana Jelgavas novada teritorijā"</t>
  </si>
  <si>
    <t>2026.gada prioritārais investīciju projekts "Pašvaldības transporta infrastruktūras attīstība, tai skaitā, apgaismojuma būvniecība/atjaunošana Jelgavas novada teritorijā"</t>
  </si>
  <si>
    <t>ESF projekta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īstenošanai</t>
  </si>
  <si>
    <t>ESF projekta "Daudzfunkcionālā sociālo pakalpojumu centra "Zīle" sniegto pakalpojumu palielināšana Celtnieku ielā 12, Ānē, Cenu pagastā, Jelgavas novadā, Nr.4.3.5.1/5/25/I/006" īstenošanai</t>
  </si>
  <si>
    <t>Kohēzijas fonda projekta Nr. 5.3.1.0/17/I/014 "Ūdenssaimniecības attīstība Ozolnieku pagastā, Ozolnieku novadā" īstenošanai</t>
  </si>
  <si>
    <t>Kohēzijas fonda projekta Nr. 4.3.1.0/22/A/023 "Fosilā kurināmā aizstāšana Ozolniekos, Jelgavas novadā" īstenošanai</t>
  </si>
  <si>
    <t>ESF projekta "Lielplatones psk. atbalsta centra infrastruktūras un mācību vides pilnevide Nr.4.2.1.3/1/24/I/006" īstenošanai</t>
  </si>
  <si>
    <t>ESF projekta "Atklāj Zemgales un Žemaitijas zaļos noslēpumus/ Exploit Your Senses to Discover the Green Secrets of Zemgale and Žemaitija!/ Green Secrets, Nr.LL-00126" īstenošanai</t>
  </si>
  <si>
    <t>ESF projekta "Svētes pamatskolas ēkas piebūves būvniecība un Ozolnieku vidusskolas četru mācību telpu pārbūve un aprīkošana, Nr.4.2.1.5/2/25/I/007" īstenošanai</t>
  </si>
  <si>
    <t>2/1/26/14 Valsts kase AF projekts (Nr.3.1.1.5.i.0/1/24/I/CFLA/002) "Izglītības iestāžu infrastruktūras pilnveide un aprīkošana Jelgavas novada pašvaldībā</t>
  </si>
  <si>
    <t>Eiropas Komisijas LIFE Vides programmas līdzfinansēts projekts (Nr.LIFE18IPE/LV/000014) Latvijas upju baseinu apsaimniekošanas plānu ieviešana laba virszemes ūdens stāvokļa sasniegšanai</t>
  </si>
  <si>
    <t>AF projekts (Nr.1.2.1.3.i.0/1/23/A/CFLA/050) "Jelgavas novada Valgundes pagasta pārvaldes ēkas energoefektivitātes paaugstināšana"</t>
  </si>
  <si>
    <t>Jelgavas novada pašvaldības publiskās ceļa infrastruktūras attīstība uzņēmējdarbības atbalstam Nr.5.1.1.1/2/24A/001 (Izgāztuves ceļš)</t>
  </si>
  <si>
    <t>Latvijas- Lietuvas pārrobežu sadarbības programmas projekts (Nr.LL-00077) "Esoša ūdens rezervuāra atjaunošana un ūdens ņemšanas vietu izbūve ugunsdzēsības vajadzībām Jēkabniekos, Svētes pagastā, Jelgavas novadā"</t>
  </si>
  <si>
    <t>Tilta pār Vircavas upi uz ceļa Šalkas–Upmaļi–Vircavas tilts Nr.46 Jaunsvirlaukas pagastā, Jelgavas novadā izbūve</t>
  </si>
  <si>
    <t>Investīciju projekta "Valgundes pagasta IKSC "Avoti" energoefektivitātes paaugstināšana" īstenošanai (2020.gadā 186 598 EUR, 2021.gadā 435 394 EUR)</t>
  </si>
  <si>
    <t>Investīciju projekta "Jelgavas novada pašvaldības Elejas pagasta ceļa "A6 Bauskas šoseja-Ozolmuiža-Daumanti Nr.40" 1,5 km posma pārbūve" īstenošanai</t>
  </si>
  <si>
    <t>Valsts nozīmes arhitektūras pieminekļa investīciju projekta "Dzīvojamās ēkas vienkāršotā atjaunošana ar telpu grupas funkcijas maiņu - Vilces doktorāta izveide" īstenošanai</t>
  </si>
  <si>
    <t>Prioritārā investīciju projekta "Ūdensvada, saimnieciskās un lietus kanalizācijas tīklu izbūve un seguma atjaunošana Spartaka, Iecavas un Puķu ielās Ozolniekos, Ozolnieku pagastā, Ozolnieku novadā" īstenošanai</t>
  </si>
  <si>
    <t>Investīciju projekta "Zaļenieku komerciālās un amatniecības vidusskolas ēku kompleksa energoefektivitātes paaugstināšana. (Restaurācijas nama izveidošana Zaļenieku komerciālās un amatniecības vidusskolas - Zirgu stallī un Katlu mājā)" īstenošanai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</si>
</sst>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3" x14ac:knownFonts="1">
    <font>
      <sz val="10"/>
      <color theme="1"/>
      <name val="Arial"/>
      <family val="2"/>
      <charset val="186"/>
    </font>
    <font>
      <sz val="11"/>
      <color theme="1"/>
      <name val="Calibri"/>
      <family val="2"/>
      <charset val="186"/>
      <scheme val="minor"/>
    </font>
    <font>
      <sz val="10"/>
      <color theme="1"/>
      <name val="Arial"/>
      <family val="2"/>
      <charset val="186"/>
    </font>
    <font>
      <sz val="10"/>
      <name val="Arial"/>
      <family val="2"/>
      <charset val="186"/>
    </font>
    <font>
      <sz val="11"/>
      <color theme="1"/>
      <name val="Calibri"/>
      <family val="2"/>
      <scheme val="minor"/>
    </font>
    <font>
      <sz val="11"/>
      <name val="Arial"/>
      <family val="2"/>
      <charset val="186"/>
    </font>
    <font>
      <b/>
      <sz val="12"/>
      <name val="Arial"/>
      <family val="2"/>
      <charset val="186"/>
    </font>
    <font>
      <b/>
      <sz val="10"/>
      <name val="Arial"/>
      <family val="2"/>
      <charset val="186"/>
    </font>
    <font>
      <b/>
      <u/>
      <sz val="10"/>
      <name val="Arial"/>
      <family val="2"/>
      <charset val="186"/>
    </font>
    <font>
      <sz val="10"/>
      <color rgb="FF000000"/>
      <name val="Arial"/>
      <family val="2"/>
      <charset val="186"/>
    </font>
    <font>
      <b/>
      <u/>
      <sz val="11"/>
      <name val="Arial"/>
      <family val="2"/>
      <charset val="186"/>
    </font>
    <font>
      <b/>
      <sz val="11"/>
      <name val="Arial"/>
      <family val="2"/>
      <charset val="186"/>
    </font>
    <font>
      <sz val="10"/>
      <color rgb="FFFF0000"/>
      <name val="Arial"/>
      <family val="2"/>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thin">
        <color indexed="64"/>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s>
  <cellStyleXfs count="9">
    <xf numFmtId="0" fontId="0" fillId="0" borderId="0"/>
    <xf numFmtId="0" fontId="3" fillId="0" borderId="0"/>
    <xf numFmtId="0" fontId="3" fillId="0" borderId="0"/>
    <xf numFmtId="0" fontId="3" fillId="0" borderId="0"/>
    <xf numFmtId="0" fontId="3" fillId="0" borderId="0"/>
    <xf numFmtId="0" fontId="2" fillId="0" borderId="0"/>
    <xf numFmtId="0" fontId="3" fillId="0" borderId="0"/>
    <xf numFmtId="0" fontId="1" fillId="0" borderId="0"/>
    <xf numFmtId="0" fontId="4" fillId="0" borderId="0"/>
  </cellStyleXfs>
  <cellXfs count="211">
    <xf numFmtId="0" fontId="0" fillId="0" borderId="0" xfId="0"/>
    <xf numFmtId="0" fontId="3" fillId="0" borderId="0" xfId="1" applyAlignment="1">
      <alignment horizontal="center" vertical="center"/>
    </xf>
    <xf numFmtId="0" fontId="3" fillId="0" borderId="0" xfId="1" applyAlignment="1">
      <alignment vertical="top"/>
    </xf>
    <xf numFmtId="0" fontId="3" fillId="0" borderId="0" xfId="1" applyAlignment="1">
      <alignment vertical="top" wrapText="1"/>
    </xf>
    <xf numFmtId="0" fontId="3" fillId="0" borderId="0" xfId="1"/>
    <xf numFmtId="0" fontId="3" fillId="0" borderId="0" xfId="1" applyAlignment="1">
      <alignment horizontal="center"/>
    </xf>
    <xf numFmtId="0" fontId="3" fillId="0" borderId="0" xfId="1" applyAlignment="1">
      <alignment horizontal="right"/>
    </xf>
    <xf numFmtId="4" fontId="3" fillId="0" borderId="0" xfId="1" applyNumberFormat="1"/>
    <xf numFmtId="0" fontId="5" fillId="2" borderId="0" xfId="2" applyFont="1" applyFill="1" applyAlignment="1">
      <alignment horizontal="right"/>
    </xf>
    <xf numFmtId="0" fontId="6" fillId="0" borderId="0" xfId="1" applyFont="1" applyAlignment="1">
      <alignment vertical="center"/>
    </xf>
    <xf numFmtId="0" fontId="5" fillId="0" borderId="0" xfId="3" applyFont="1"/>
    <xf numFmtId="0" fontId="5" fillId="0" borderId="0" xfId="3" applyFont="1" applyAlignment="1" applyProtection="1">
      <alignment horizontal="center"/>
      <protection locked="0"/>
    </xf>
    <xf numFmtId="0" fontId="5" fillId="0" borderId="0" xfId="3" applyFont="1" applyAlignment="1" applyProtection="1">
      <alignment horizontal="right"/>
      <protection locked="0"/>
    </xf>
    <xf numFmtId="0" fontId="5" fillId="0" borderId="0" xfId="3" applyFont="1" applyProtection="1">
      <protection locked="0"/>
    </xf>
    <xf numFmtId="4" fontId="5" fillId="0" borderId="0" xfId="3" applyNumberFormat="1" applyFont="1" applyProtection="1">
      <protection locked="0"/>
    </xf>
    <xf numFmtId="0" fontId="3" fillId="2" borderId="0" xfId="1" applyFill="1"/>
    <xf numFmtId="0" fontId="7" fillId="0" borderId="1" xfId="3" applyFont="1" applyBorder="1" applyAlignment="1">
      <alignment horizontal="center" vertical="center" wrapText="1"/>
    </xf>
    <xf numFmtId="0" fontId="7" fillId="0" borderId="1" xfId="3" applyFont="1" applyBorder="1" applyAlignment="1">
      <alignment horizontal="right" vertical="center" wrapText="1"/>
    </xf>
    <xf numFmtId="0" fontId="7" fillId="0" borderId="1" xfId="3" applyFont="1" applyBorder="1" applyAlignment="1" applyProtection="1">
      <alignment horizontal="center" vertical="center" wrapText="1"/>
      <protection locked="0"/>
    </xf>
    <xf numFmtId="0" fontId="7" fillId="2" borderId="1" xfId="3" applyFont="1" applyFill="1" applyBorder="1" applyAlignment="1">
      <alignment horizontal="center" vertical="center" wrapText="1"/>
    </xf>
    <xf numFmtId="4" fontId="7" fillId="0" borderId="1" xfId="3" applyNumberFormat="1" applyFont="1" applyBorder="1" applyAlignment="1" applyProtection="1">
      <alignment horizontal="center" vertical="center" wrapText="1"/>
      <protection locked="0"/>
    </xf>
    <xf numFmtId="0" fontId="3" fillId="0" borderId="1" xfId="3" applyBorder="1" applyAlignment="1">
      <alignment horizontal="center" wrapText="1"/>
    </xf>
    <xf numFmtId="0" fontId="3" fillId="2" borderId="1" xfId="3" applyFill="1" applyBorder="1" applyAlignment="1">
      <alignment horizontal="center" wrapText="1"/>
    </xf>
    <xf numFmtId="0" fontId="3" fillId="2" borderId="1" xfId="1" applyFill="1" applyBorder="1" applyAlignment="1">
      <alignment horizontal="center" vertical="center"/>
    </xf>
    <xf numFmtId="49" fontId="3" fillId="2" borderId="1" xfId="3" applyNumberFormat="1" applyFill="1" applyBorder="1" applyAlignment="1" applyProtection="1">
      <alignment horizontal="left" vertical="top" wrapText="1"/>
      <protection locked="0"/>
    </xf>
    <xf numFmtId="0" fontId="3" fillId="2" borderId="1" xfId="3" applyFill="1" applyBorder="1" applyAlignment="1" applyProtection="1">
      <alignment horizontal="left" vertical="top" wrapText="1"/>
      <protection locked="0"/>
    </xf>
    <xf numFmtId="3" fontId="3" fillId="2" borderId="1" xfId="3" applyNumberFormat="1" applyFill="1" applyBorder="1" applyAlignment="1" applyProtection="1">
      <alignment horizontal="right" vertical="top" wrapText="1"/>
      <protection locked="0"/>
    </xf>
    <xf numFmtId="4" fontId="3" fillId="2" borderId="1" xfId="3" applyNumberFormat="1" applyFill="1" applyBorder="1" applyAlignment="1" applyProtection="1">
      <alignment horizontal="right" vertical="top" wrapText="1"/>
      <protection locked="0"/>
    </xf>
    <xf numFmtId="4" fontId="3" fillId="2" borderId="1" xfId="1" applyNumberFormat="1" applyFill="1" applyBorder="1" applyAlignment="1">
      <alignment horizontal="right" vertical="top"/>
    </xf>
    <xf numFmtId="3" fontId="3" fillId="2" borderId="1" xfId="1" applyNumberFormat="1" applyFill="1" applyBorder="1" applyAlignment="1">
      <alignment horizontal="right" vertical="top"/>
    </xf>
    <xf numFmtId="3" fontId="7" fillId="2" borderId="1" xfId="1" applyNumberFormat="1" applyFont="1" applyFill="1" applyBorder="1" applyAlignment="1">
      <alignment horizontal="right" vertical="top"/>
    </xf>
    <xf numFmtId="0" fontId="3" fillId="2" borderId="0" xfId="1" applyFill="1" applyAlignment="1">
      <alignment horizontal="left" vertical="top"/>
    </xf>
    <xf numFmtId="3" fontId="3" fillId="2" borderId="6" xfId="0" applyNumberFormat="1" applyFont="1" applyFill="1" applyBorder="1" applyAlignment="1">
      <alignment horizontal="right" vertical="top"/>
    </xf>
    <xf numFmtId="0" fontId="3" fillId="2" borderId="1" xfId="1" applyFill="1" applyBorder="1" applyAlignment="1">
      <alignment horizontal="left" vertical="top" wrapText="1"/>
    </xf>
    <xf numFmtId="14" fontId="3" fillId="2" borderId="1" xfId="1" applyNumberFormat="1" applyFill="1" applyBorder="1" applyAlignment="1">
      <alignment horizontal="left" vertical="top"/>
    </xf>
    <xf numFmtId="0" fontId="3" fillId="2" borderId="2" xfId="3" applyFill="1" applyBorder="1" applyAlignment="1" applyProtection="1">
      <alignment horizontal="left" vertical="top" wrapText="1"/>
      <protection locked="0"/>
    </xf>
    <xf numFmtId="49" fontId="3" fillId="2" borderId="3" xfId="3" applyNumberFormat="1" applyFill="1" applyBorder="1" applyAlignment="1" applyProtection="1">
      <alignment horizontal="left" vertical="top" wrapText="1"/>
      <protection locked="0"/>
    </xf>
    <xf numFmtId="0" fontId="3" fillId="2" borderId="0" xfId="1" applyFill="1" applyAlignment="1">
      <alignment horizontal="right" vertical="top"/>
    </xf>
    <xf numFmtId="49" fontId="3" fillId="0" borderId="6" xfId="0" applyNumberFormat="1" applyFont="1" applyBorder="1" applyAlignment="1">
      <alignment horizontal="left" vertical="top" wrapText="1"/>
    </xf>
    <xf numFmtId="3" fontId="3" fillId="2" borderId="1" xfId="3" applyNumberFormat="1" applyFill="1" applyBorder="1" applyAlignment="1" applyProtection="1">
      <alignment horizontal="right" vertical="top"/>
      <protection locked="0"/>
    </xf>
    <xf numFmtId="0" fontId="2" fillId="0" borderId="0" xfId="0" applyFont="1" applyAlignment="1">
      <alignment horizontal="left" vertical="top" wrapText="1"/>
    </xf>
    <xf numFmtId="49" fontId="3" fillId="0" borderId="1" xfId="0" applyNumberFormat="1" applyFont="1" applyBorder="1" applyAlignment="1">
      <alignment horizontal="left" vertical="top" wrapText="1"/>
    </xf>
    <xf numFmtId="49" fontId="3" fillId="2" borderId="8" xfId="0" applyNumberFormat="1" applyFont="1" applyFill="1" applyBorder="1" applyAlignment="1">
      <alignment horizontal="left" vertical="top"/>
    </xf>
    <xf numFmtId="49" fontId="3" fillId="2" borderId="1" xfId="0" applyNumberFormat="1" applyFont="1" applyFill="1" applyBorder="1" applyAlignment="1">
      <alignment horizontal="left" vertical="top"/>
    </xf>
    <xf numFmtId="49" fontId="3" fillId="2" borderId="2" xfId="3" applyNumberFormat="1" applyFill="1" applyBorder="1" applyAlignment="1" applyProtection="1">
      <alignment horizontal="left" vertical="top" wrapText="1"/>
      <protection locked="0"/>
    </xf>
    <xf numFmtId="3" fontId="3" fillId="2" borderId="1" xfId="0" applyNumberFormat="1" applyFont="1" applyFill="1" applyBorder="1" applyAlignment="1">
      <alignment horizontal="right" vertical="top"/>
    </xf>
    <xf numFmtId="49" fontId="3" fillId="2" borderId="5" xfId="3" applyNumberFormat="1" applyFill="1" applyBorder="1" applyAlignment="1" applyProtection="1">
      <alignment horizontal="left" vertical="top" wrapText="1"/>
      <protection locked="0"/>
    </xf>
    <xf numFmtId="49" fontId="3" fillId="0" borderId="3" xfId="0" applyNumberFormat="1" applyFont="1" applyBorder="1" applyAlignment="1">
      <alignment horizontal="left" vertical="top"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xf>
    <xf numFmtId="3" fontId="9" fillId="0" borderId="1" xfId="0" applyNumberFormat="1" applyFont="1" applyBorder="1" applyAlignment="1">
      <alignment horizontal="right" vertical="center"/>
    </xf>
    <xf numFmtId="3" fontId="9" fillId="2"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3" fontId="3" fillId="2" borderId="0" xfId="1" applyNumberFormat="1" applyFill="1" applyAlignment="1">
      <alignment horizontal="left" vertical="top"/>
    </xf>
    <xf numFmtId="49" fontId="9" fillId="0" borderId="1" xfId="0" applyNumberFormat="1" applyFont="1" applyBorder="1" applyAlignment="1">
      <alignment vertical="top" wrapText="1"/>
    </xf>
    <xf numFmtId="49" fontId="9" fillId="0" borderId="3" xfId="0" applyNumberFormat="1" applyFont="1" applyBorder="1" applyAlignment="1">
      <alignment vertical="top" wrapText="1"/>
    </xf>
    <xf numFmtId="49" fontId="3" fillId="0" borderId="1" xfId="3" applyNumberFormat="1" applyBorder="1" applyAlignment="1" applyProtection="1">
      <alignment horizontal="left" vertical="top" wrapText="1"/>
      <protection locked="0"/>
    </xf>
    <xf numFmtId="0" fontId="3" fillId="0" borderId="3" xfId="0" applyFont="1" applyBorder="1" applyAlignment="1">
      <alignment vertical="top" wrapText="1"/>
    </xf>
    <xf numFmtId="0" fontId="7" fillId="3" borderId="1" xfId="1" applyFont="1" applyFill="1" applyBorder="1" applyAlignment="1">
      <alignment horizontal="center"/>
    </xf>
    <xf numFmtId="3" fontId="7" fillId="3" borderId="1" xfId="3" applyNumberFormat="1" applyFont="1" applyFill="1" applyBorder="1" applyAlignment="1" applyProtection="1">
      <alignment horizontal="right" wrapText="1"/>
      <protection locked="0"/>
    </xf>
    <xf numFmtId="3" fontId="3" fillId="0" borderId="0" xfId="1" applyNumberFormat="1"/>
    <xf numFmtId="0" fontId="7" fillId="2" borderId="1" xfId="1" applyFont="1" applyFill="1" applyBorder="1" applyAlignment="1">
      <alignment horizontal="center"/>
    </xf>
    <xf numFmtId="0" fontId="7" fillId="2" borderId="3" xfId="1" applyFont="1" applyFill="1" applyBorder="1" applyAlignment="1">
      <alignment horizontal="center"/>
    </xf>
    <xf numFmtId="3" fontId="7" fillId="2" borderId="1" xfId="3" applyNumberFormat="1" applyFont="1" applyFill="1" applyBorder="1" applyAlignment="1" applyProtection="1">
      <alignment horizontal="right" wrapText="1"/>
      <protection locked="0"/>
    </xf>
    <xf numFmtId="4" fontId="7" fillId="2" borderId="1" xfId="3" applyNumberFormat="1" applyFont="1" applyFill="1" applyBorder="1" applyAlignment="1" applyProtection="1">
      <alignment horizontal="right" wrapText="1"/>
      <protection locked="0"/>
    </xf>
    <xf numFmtId="0" fontId="3" fillId="0" borderId="1" xfId="1" applyBorder="1" applyAlignment="1">
      <alignment horizontal="center" vertical="center"/>
    </xf>
    <xf numFmtId="0" fontId="3" fillId="2" borderId="1" xfId="1" applyFill="1" applyBorder="1" applyAlignment="1">
      <alignment wrapText="1"/>
    </xf>
    <xf numFmtId="49" fontId="3" fillId="2" borderId="1" xfId="3" applyNumberFormat="1" applyFill="1" applyBorder="1" applyAlignment="1" applyProtection="1">
      <alignment horizontal="center" wrapText="1"/>
      <protection locked="0"/>
    </xf>
    <xf numFmtId="49" fontId="3" fillId="2" borderId="3" xfId="3" applyNumberFormat="1" applyFill="1" applyBorder="1" applyAlignment="1" applyProtection="1">
      <alignment horizontal="center" wrapText="1"/>
      <protection locked="0"/>
    </xf>
    <xf numFmtId="3" fontId="3" fillId="2" borderId="1" xfId="3" applyNumberFormat="1" applyFill="1" applyBorder="1" applyAlignment="1" applyProtection="1">
      <alignment horizontal="right" wrapText="1"/>
      <protection locked="0"/>
    </xf>
    <xf numFmtId="3" fontId="3" fillId="2" borderId="1" xfId="3" applyNumberFormat="1" applyFill="1" applyBorder="1" applyAlignment="1" applyProtection="1">
      <alignment wrapText="1"/>
      <protection locked="0"/>
    </xf>
    <xf numFmtId="4" fontId="3" fillId="2" borderId="1" xfId="3" applyNumberFormat="1" applyFill="1" applyBorder="1" applyAlignment="1" applyProtection="1">
      <alignment wrapText="1"/>
      <protection locked="0"/>
    </xf>
    <xf numFmtId="4" fontId="3" fillId="2" borderId="1" xfId="1" applyNumberFormat="1" applyFill="1" applyBorder="1"/>
    <xf numFmtId="3" fontId="3" fillId="2" borderId="1" xfId="3" applyNumberFormat="1" applyFill="1" applyBorder="1" applyAlignment="1" applyProtection="1">
      <alignment horizontal="right" vertical="center"/>
      <protection locked="0"/>
    </xf>
    <xf numFmtId="164" fontId="7" fillId="2" borderId="1" xfId="1" applyNumberFormat="1" applyFont="1" applyFill="1" applyBorder="1"/>
    <xf numFmtId="49" fontId="7" fillId="2" borderId="1" xfId="3" applyNumberFormat="1" applyFont="1" applyFill="1" applyBorder="1" applyAlignment="1" applyProtection="1">
      <alignment horizontal="left" wrapText="1"/>
      <protection locked="0"/>
    </xf>
    <xf numFmtId="49" fontId="7" fillId="2" borderId="1" xfId="3" applyNumberFormat="1" applyFont="1" applyFill="1" applyBorder="1" applyAlignment="1" applyProtection="1">
      <alignment horizontal="center" vertical="center" wrapText="1"/>
      <protection locked="0"/>
    </xf>
    <xf numFmtId="49" fontId="7" fillId="2" borderId="3" xfId="3" applyNumberFormat="1" applyFont="1" applyFill="1" applyBorder="1" applyAlignment="1" applyProtection="1">
      <alignment horizontal="center" wrapText="1"/>
      <protection locked="0"/>
    </xf>
    <xf numFmtId="3" fontId="7" fillId="2" borderId="1" xfId="3" applyNumberFormat="1" applyFont="1" applyFill="1" applyBorder="1" applyAlignment="1" applyProtection="1">
      <alignment wrapText="1"/>
      <protection locked="0"/>
    </xf>
    <xf numFmtId="4" fontId="7" fillId="2" borderId="1" xfId="3" applyNumberFormat="1" applyFont="1" applyFill="1" applyBorder="1" applyAlignment="1" applyProtection="1">
      <alignment wrapText="1"/>
      <protection locked="0"/>
    </xf>
    <xf numFmtId="0" fontId="7" fillId="2" borderId="0" xfId="1" applyFont="1" applyFill="1"/>
    <xf numFmtId="0" fontId="3" fillId="2" borderId="1" xfId="1" applyFill="1" applyBorder="1" applyAlignment="1">
      <alignment horizontal="center"/>
    </xf>
    <xf numFmtId="49" fontId="3" fillId="2" borderId="1" xfId="3" applyNumberFormat="1" applyFill="1" applyBorder="1" applyAlignment="1" applyProtection="1">
      <alignment horizontal="left" wrapText="1"/>
      <protection locked="0"/>
    </xf>
    <xf numFmtId="49" fontId="3" fillId="2" borderId="1" xfId="3" applyNumberFormat="1" applyFill="1" applyBorder="1" applyAlignment="1" applyProtection="1">
      <alignment horizontal="center" vertical="center" wrapText="1"/>
      <protection locked="0"/>
    </xf>
    <xf numFmtId="0" fontId="3" fillId="2" borderId="3" xfId="1" applyFill="1" applyBorder="1" applyAlignment="1">
      <alignment horizontal="left" wrapText="1"/>
    </xf>
    <xf numFmtId="0" fontId="3" fillId="2" borderId="3" xfId="1" applyFill="1" applyBorder="1" applyAlignment="1">
      <alignment horizontal="left" vertical="top" wrapText="1"/>
    </xf>
    <xf numFmtId="49" fontId="7" fillId="3" borderId="1" xfId="3" applyNumberFormat="1" applyFont="1" applyFill="1" applyBorder="1" applyAlignment="1" applyProtection="1">
      <alignment horizontal="center" vertical="center" wrapText="1"/>
      <protection locked="0"/>
    </xf>
    <xf numFmtId="49" fontId="7" fillId="3" borderId="3" xfId="3" applyNumberFormat="1" applyFont="1" applyFill="1" applyBorder="1" applyAlignment="1" applyProtection="1">
      <alignment horizontal="center" vertical="center" wrapText="1"/>
      <protection locked="0"/>
    </xf>
    <xf numFmtId="3" fontId="7" fillId="3" borderId="1" xfId="3" applyNumberFormat="1" applyFont="1" applyFill="1" applyBorder="1" applyAlignment="1" applyProtection="1">
      <alignment horizontal="right" vertical="center" wrapText="1"/>
      <protection locked="0"/>
    </xf>
    <xf numFmtId="3" fontId="7" fillId="3" borderId="1" xfId="3" applyNumberFormat="1" applyFont="1" applyFill="1" applyBorder="1" applyAlignment="1" applyProtection="1">
      <alignment horizontal="center" vertical="center" wrapText="1"/>
      <protection locked="0"/>
    </xf>
    <xf numFmtId="4" fontId="7" fillId="3" borderId="1" xfId="3" applyNumberFormat="1" applyFont="1" applyFill="1" applyBorder="1" applyAlignment="1" applyProtection="1">
      <alignment horizontal="right" vertical="center" wrapText="1"/>
      <protection locked="0"/>
    </xf>
    <xf numFmtId="0" fontId="7" fillId="2" borderId="0" xfId="1" applyFont="1" applyFill="1" applyAlignment="1">
      <alignment horizontal="center" vertical="center"/>
    </xf>
    <xf numFmtId="49" fontId="7" fillId="4" borderId="1" xfId="3" applyNumberFormat="1" applyFont="1" applyFill="1" applyBorder="1" applyAlignment="1" applyProtection="1">
      <alignment vertical="center" wrapText="1"/>
      <protection locked="0"/>
    </xf>
    <xf numFmtId="49" fontId="7" fillId="4" borderId="3" xfId="3" applyNumberFormat="1" applyFont="1" applyFill="1" applyBorder="1" applyAlignment="1" applyProtection="1">
      <alignment vertical="center" wrapText="1"/>
      <protection locked="0"/>
    </xf>
    <xf numFmtId="3" fontId="7" fillId="4" borderId="1" xfId="3" applyNumberFormat="1" applyFont="1" applyFill="1" applyBorder="1" applyAlignment="1" applyProtection="1">
      <alignment horizontal="right" vertical="center" wrapText="1"/>
      <protection locked="0"/>
    </xf>
    <xf numFmtId="0" fontId="7" fillId="2" borderId="0" xfId="1" applyFont="1" applyFill="1" applyAlignment="1">
      <alignment vertical="center"/>
    </xf>
    <xf numFmtId="0" fontId="3" fillId="0" borderId="1" xfId="1" applyBorder="1" applyAlignment="1">
      <alignment vertical="top"/>
    </xf>
    <xf numFmtId="49" fontId="10" fillId="0" borderId="1" xfId="3" applyNumberFormat="1" applyFont="1" applyBorder="1" applyAlignment="1">
      <alignment horizontal="center" vertical="top"/>
    </xf>
    <xf numFmtId="0" fontId="3" fillId="0" borderId="1" xfId="1" applyBorder="1"/>
    <xf numFmtId="0" fontId="3" fillId="0" borderId="1" xfId="1" applyBorder="1" applyAlignment="1">
      <alignment horizontal="center"/>
    </xf>
    <xf numFmtId="3" fontId="3" fillId="2" borderId="1" xfId="1" applyNumberFormat="1" applyFill="1" applyBorder="1" applyAlignment="1">
      <alignment horizontal="right"/>
    </xf>
    <xf numFmtId="3" fontId="3" fillId="2" borderId="1" xfId="1" applyNumberFormat="1" applyFill="1" applyBorder="1"/>
    <xf numFmtId="0" fontId="3" fillId="2" borderId="1" xfId="1" applyFill="1" applyBorder="1"/>
    <xf numFmtId="164" fontId="3" fillId="2" borderId="1" xfId="1" applyNumberFormat="1" applyFill="1" applyBorder="1" applyAlignment="1">
      <alignment horizontal="right" vertical="top"/>
    </xf>
    <xf numFmtId="164" fontId="7" fillId="2" borderId="1" xfId="1" applyNumberFormat="1" applyFont="1" applyFill="1" applyBorder="1" applyAlignment="1">
      <alignment horizontal="right" vertical="top"/>
    </xf>
    <xf numFmtId="0" fontId="3" fillId="2" borderId="4" xfId="1" applyFill="1" applyBorder="1" applyAlignment="1">
      <alignment horizontal="left" vertical="top" wrapText="1"/>
    </xf>
    <xf numFmtId="0" fontId="3" fillId="2" borderId="2" xfId="1" applyFill="1" applyBorder="1" applyAlignment="1">
      <alignment horizontal="left" vertical="top" wrapText="1"/>
    </xf>
    <xf numFmtId="49" fontId="3" fillId="0" borderId="6" xfId="3" applyNumberFormat="1" applyBorder="1" applyAlignment="1" applyProtection="1">
      <alignment horizontal="left" vertical="top" wrapText="1"/>
      <protection locked="0"/>
    </xf>
    <xf numFmtId="4" fontId="3" fillId="2" borderId="1" xfId="3" applyNumberFormat="1" applyFill="1" applyBorder="1" applyAlignment="1" applyProtection="1">
      <alignment horizontal="right" vertical="top"/>
      <protection locked="0"/>
    </xf>
    <xf numFmtId="49" fontId="3" fillId="0" borderId="7" xfId="6" applyNumberFormat="1" applyBorder="1" applyAlignment="1">
      <alignment horizontal="left" vertical="top" wrapText="1"/>
    </xf>
    <xf numFmtId="49" fontId="9" fillId="0" borderId="1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0" fontId="3" fillId="3" borderId="1" xfId="1" applyFill="1" applyBorder="1"/>
    <xf numFmtId="0" fontId="3" fillId="3" borderId="1" xfId="1" applyFill="1" applyBorder="1" applyAlignment="1">
      <alignment horizontal="center"/>
    </xf>
    <xf numFmtId="3" fontId="7" fillId="3" borderId="1" xfId="1" applyNumberFormat="1" applyFont="1" applyFill="1" applyBorder="1" applyAlignment="1">
      <alignment horizontal="right"/>
    </xf>
    <xf numFmtId="4" fontId="7" fillId="3" borderId="1" xfId="1" applyNumberFormat="1" applyFont="1" applyFill="1" applyBorder="1" applyAlignment="1">
      <alignment horizontal="right"/>
    </xf>
    <xf numFmtId="0" fontId="3" fillId="2" borderId="3" xfId="1" applyFill="1" applyBorder="1" applyAlignment="1">
      <alignment horizontal="center"/>
    </xf>
    <xf numFmtId="0" fontId="11" fillId="3" borderId="2" xfId="1" applyFont="1" applyFill="1" applyBorder="1" applyAlignment="1">
      <alignment vertical="center"/>
    </xf>
    <xf numFmtId="0" fontId="11" fillId="3" borderId="5" xfId="1" applyFont="1" applyFill="1" applyBorder="1" applyAlignment="1">
      <alignment vertical="center"/>
    </xf>
    <xf numFmtId="0" fontId="11" fillId="3" borderId="3" xfId="1" applyFont="1" applyFill="1" applyBorder="1" applyAlignment="1">
      <alignment vertical="center"/>
    </xf>
    <xf numFmtId="0" fontId="3" fillId="3" borderId="3" xfId="1" applyFill="1" applyBorder="1" applyAlignment="1">
      <alignment horizontal="center"/>
    </xf>
    <xf numFmtId="3" fontId="7" fillId="3" borderId="1" xfId="1" applyNumberFormat="1" applyFont="1" applyFill="1" applyBorder="1"/>
    <xf numFmtId="4" fontId="7" fillId="3" borderId="1" xfId="1" applyNumberFormat="1" applyFont="1" applyFill="1" applyBorder="1"/>
    <xf numFmtId="0" fontId="7" fillId="2" borderId="1" xfId="1" applyFont="1" applyFill="1" applyBorder="1"/>
    <xf numFmtId="0" fontId="3" fillId="4" borderId="1" xfId="1" applyFill="1" applyBorder="1"/>
    <xf numFmtId="0" fontId="3" fillId="4" borderId="1" xfId="1" applyFill="1" applyBorder="1" applyAlignment="1">
      <alignment horizontal="center"/>
    </xf>
    <xf numFmtId="0" fontId="3" fillId="4" borderId="3" xfId="1" applyFill="1" applyBorder="1" applyAlignment="1">
      <alignment horizontal="center"/>
    </xf>
    <xf numFmtId="3" fontId="7" fillId="4" borderId="1" xfId="1" applyNumberFormat="1" applyFont="1" applyFill="1" applyBorder="1" applyAlignment="1">
      <alignment horizontal="right"/>
    </xf>
    <xf numFmtId="3" fontId="7" fillId="4" borderId="1" xfId="1" applyNumberFormat="1" applyFont="1" applyFill="1" applyBorder="1"/>
    <xf numFmtId="4" fontId="7" fillId="4" borderId="1" xfId="1" applyNumberFormat="1" applyFont="1" applyFill="1" applyBorder="1"/>
    <xf numFmtId="4" fontId="7" fillId="2" borderId="1" xfId="1" applyNumberFormat="1" applyFont="1" applyFill="1" applyBorder="1"/>
    <xf numFmtId="3" fontId="7" fillId="2" borderId="1" xfId="3" applyNumberFormat="1" applyFont="1" applyFill="1" applyBorder="1" applyAlignment="1" applyProtection="1">
      <alignment horizontal="right" vertical="center"/>
      <protection locked="0"/>
    </xf>
    <xf numFmtId="0" fontId="5" fillId="5" borderId="1" xfId="1" applyFont="1" applyFill="1" applyBorder="1"/>
    <xf numFmtId="0" fontId="5" fillId="5" borderId="1" xfId="1" applyFont="1" applyFill="1" applyBorder="1" applyAlignment="1">
      <alignment horizontal="center"/>
    </xf>
    <xf numFmtId="3" fontId="11" fillId="5" borderId="1" xfId="1" applyNumberFormat="1" applyFont="1" applyFill="1" applyBorder="1" applyAlignment="1">
      <alignment horizontal="right"/>
    </xf>
    <xf numFmtId="0" fontId="5" fillId="0" borderId="0" xfId="1" applyFont="1"/>
    <xf numFmtId="4" fontId="3" fillId="0" borderId="1" xfId="1" applyNumberFormat="1" applyBorder="1"/>
    <xf numFmtId="3" fontId="7" fillId="0" borderId="1" xfId="1" applyNumberFormat="1" applyFont="1" applyBorder="1"/>
    <xf numFmtId="3" fontId="7" fillId="2" borderId="1" xfId="1" applyNumberFormat="1" applyFont="1" applyFill="1" applyBorder="1"/>
    <xf numFmtId="0" fontId="3" fillId="0" borderId="1" xfId="1" applyBorder="1" applyAlignment="1">
      <alignment horizontal="right"/>
    </xf>
    <xf numFmtId="2" fontId="3" fillId="0" borderId="1" xfId="1" applyNumberFormat="1" applyBorder="1"/>
    <xf numFmtId="0" fontId="3" fillId="0" borderId="1" xfId="3" applyBorder="1" applyAlignment="1">
      <alignment horizontal="right" wrapText="1"/>
    </xf>
    <xf numFmtId="0" fontId="3" fillId="2" borderId="1" xfId="3" applyFill="1" applyBorder="1" applyAlignment="1">
      <alignment horizontal="right" wrapText="1"/>
    </xf>
    <xf numFmtId="0" fontId="3" fillId="0" borderId="1" xfId="1" applyBorder="1" applyAlignment="1">
      <alignment wrapText="1"/>
    </xf>
    <xf numFmtId="0" fontId="3" fillId="0" borderId="1" xfId="1" applyBorder="1" applyAlignment="1">
      <alignment horizontal="right" wrapText="1"/>
    </xf>
    <xf numFmtId="4" fontId="3" fillId="0" borderId="1" xfId="1" applyNumberFormat="1" applyBorder="1" applyAlignment="1">
      <alignment wrapText="1"/>
    </xf>
    <xf numFmtId="0" fontId="12" fillId="0" borderId="0" xfId="1" applyFont="1"/>
    <xf numFmtId="0" fontId="12" fillId="2" borderId="0" xfId="1" applyFont="1" applyFill="1"/>
    <xf numFmtId="0" fontId="3" fillId="0" borderId="0" xfId="4" applyAlignment="1">
      <alignment vertical="top"/>
    </xf>
    <xf numFmtId="0" fontId="3" fillId="0" borderId="0" xfId="4"/>
    <xf numFmtId="3" fontId="12" fillId="2" borderId="0" xfId="1" applyNumberFormat="1" applyFont="1" applyFill="1"/>
    <xf numFmtId="0" fontId="2" fillId="0" borderId="0" xfId="5"/>
    <xf numFmtId="3" fontId="12" fillId="0" borderId="0" xfId="1" applyNumberFormat="1" applyFont="1"/>
    <xf numFmtId="164" fontId="3" fillId="2" borderId="0" xfId="1" applyNumberFormat="1" applyFill="1"/>
    <xf numFmtId="3" fontId="3" fillId="0" borderId="0" xfId="1" applyNumberFormat="1" applyAlignment="1">
      <alignment horizontal="right"/>
    </xf>
    <xf numFmtId="3" fontId="3" fillId="2" borderId="0" xfId="1" applyNumberFormat="1" applyFill="1"/>
    <xf numFmtId="3" fontId="3" fillId="0" borderId="6" xfId="3" applyNumberFormat="1" applyBorder="1" applyAlignment="1">
      <alignment horizontal="right" vertical="center" wrapText="1"/>
    </xf>
    <xf numFmtId="3" fontId="3" fillId="0" borderId="0" xfId="3" applyNumberFormat="1" applyAlignment="1">
      <alignment horizontal="right" vertical="center" wrapText="1"/>
    </xf>
    <xf numFmtId="3" fontId="3" fillId="2" borderId="0" xfId="3" applyNumberFormat="1" applyFill="1" applyAlignment="1">
      <alignment horizontal="right" vertical="center" wrapText="1"/>
    </xf>
    <xf numFmtId="49" fontId="9" fillId="2" borderId="3" xfId="0" applyNumberFormat="1" applyFont="1" applyFill="1" applyBorder="1" applyAlignment="1">
      <alignment vertical="top" wrapText="1"/>
    </xf>
    <xf numFmtId="0" fontId="3" fillId="2" borderId="1" xfId="1" applyFill="1" applyBorder="1" applyAlignment="1">
      <alignment vertical="center"/>
    </xf>
    <xf numFmtId="0" fontId="0" fillId="2" borderId="1" xfId="0" applyFill="1" applyBorder="1"/>
    <xf numFmtId="0" fontId="0" fillId="2" borderId="1" xfId="0" applyFill="1" applyBorder="1" applyAlignment="1">
      <alignment wrapText="1"/>
    </xf>
    <xf numFmtId="49" fontId="11" fillId="5" borderId="2" xfId="3" applyNumberFormat="1" applyFont="1" applyFill="1" applyBorder="1" applyAlignment="1" applyProtection="1">
      <alignment horizontal="center"/>
      <protection locked="0"/>
    </xf>
    <xf numFmtId="49" fontId="11" fillId="5" borderId="5" xfId="3" applyNumberFormat="1" applyFont="1" applyFill="1" applyBorder="1" applyAlignment="1" applyProtection="1">
      <alignment horizontal="center"/>
      <protection locked="0"/>
    </xf>
    <xf numFmtId="49" fontId="11" fillId="5" borderId="3" xfId="3" applyNumberFormat="1" applyFont="1" applyFill="1" applyBorder="1" applyAlignment="1" applyProtection="1">
      <alignment horizontal="center"/>
      <protection locked="0"/>
    </xf>
    <xf numFmtId="49" fontId="7" fillId="3" borderId="2" xfId="3" applyNumberFormat="1" applyFont="1" applyFill="1" applyBorder="1" applyAlignment="1" applyProtection="1">
      <alignment horizontal="right" wrapText="1"/>
      <protection locked="0"/>
    </xf>
    <xf numFmtId="49" fontId="7" fillId="3" borderId="5" xfId="3" applyNumberFormat="1" applyFont="1" applyFill="1" applyBorder="1" applyAlignment="1" applyProtection="1">
      <alignment horizontal="right" wrapText="1"/>
      <protection locked="0"/>
    </xf>
    <xf numFmtId="49" fontId="7" fillId="3" borderId="3" xfId="3" applyNumberFormat="1" applyFont="1" applyFill="1" applyBorder="1" applyAlignment="1" applyProtection="1">
      <alignment horizontal="right" wrapText="1"/>
      <protection locked="0"/>
    </xf>
    <xf numFmtId="0" fontId="8" fillId="2" borderId="2" xfId="1" applyFont="1" applyFill="1" applyBorder="1" applyAlignment="1">
      <alignment horizontal="left"/>
    </xf>
    <xf numFmtId="0" fontId="8" fillId="2" borderId="5" xfId="1" applyFont="1" applyFill="1" applyBorder="1" applyAlignment="1">
      <alignment horizontal="left"/>
    </xf>
    <xf numFmtId="0" fontId="8" fillId="2" borderId="3" xfId="1" applyFont="1" applyFill="1" applyBorder="1" applyAlignment="1">
      <alignment horizontal="left"/>
    </xf>
    <xf numFmtId="49" fontId="8" fillId="0" borderId="2" xfId="3" applyNumberFormat="1" applyFont="1" applyBorder="1" applyAlignment="1">
      <alignment horizontal="center" vertical="top" wrapText="1"/>
    </xf>
    <xf numFmtId="49" fontId="8" fillId="0" borderId="5" xfId="3" applyNumberFormat="1" applyFont="1" applyBorder="1" applyAlignment="1">
      <alignment horizontal="center" vertical="top" wrapText="1"/>
    </xf>
    <xf numFmtId="49" fontId="8" fillId="0" borderId="3" xfId="3" applyNumberFormat="1" applyFont="1" applyBorder="1" applyAlignment="1">
      <alignment horizontal="center" vertical="top" wrapText="1"/>
    </xf>
    <xf numFmtId="49" fontId="8" fillId="2" borderId="2" xfId="3" applyNumberFormat="1" applyFont="1" applyFill="1" applyBorder="1" applyAlignment="1" applyProtection="1">
      <alignment horizontal="center" wrapText="1"/>
      <protection locked="0"/>
    </xf>
    <xf numFmtId="49" fontId="8" fillId="2" borderId="5" xfId="3" applyNumberFormat="1" applyFont="1" applyFill="1" applyBorder="1" applyAlignment="1" applyProtection="1">
      <alignment horizontal="center" wrapText="1"/>
      <protection locked="0"/>
    </xf>
    <xf numFmtId="49" fontId="8" fillId="2" borderId="3" xfId="3" applyNumberFormat="1" applyFont="1" applyFill="1" applyBorder="1" applyAlignment="1" applyProtection="1">
      <alignment horizontal="center" wrapText="1"/>
      <protection locked="0"/>
    </xf>
    <xf numFmtId="0" fontId="7" fillId="4" borderId="2" xfId="1" applyFont="1" applyFill="1" applyBorder="1" applyAlignment="1">
      <alignment vertical="center"/>
    </xf>
    <xf numFmtId="0" fontId="7" fillId="4" borderId="5" xfId="1" applyFont="1" applyFill="1" applyBorder="1" applyAlignment="1">
      <alignment vertical="center"/>
    </xf>
    <xf numFmtId="0" fontId="7" fillId="4" borderId="3" xfId="1" applyFont="1" applyFill="1" applyBorder="1" applyAlignment="1">
      <alignment vertical="center"/>
    </xf>
    <xf numFmtId="0" fontId="7" fillId="2" borderId="2" xfId="1" applyFont="1" applyFill="1" applyBorder="1" applyAlignment="1">
      <alignment horizontal="center"/>
    </xf>
    <xf numFmtId="0" fontId="7" fillId="2" borderId="5" xfId="1" applyFont="1" applyFill="1" applyBorder="1" applyAlignment="1">
      <alignment horizontal="center"/>
    </xf>
    <xf numFmtId="0" fontId="7" fillId="2" borderId="3" xfId="1" applyFont="1" applyFill="1" applyBorder="1" applyAlignment="1">
      <alignment horizontal="center"/>
    </xf>
    <xf numFmtId="0" fontId="7" fillId="3" borderId="2" xfId="1" applyFont="1" applyFill="1" applyBorder="1" applyAlignment="1">
      <alignment horizontal="left" vertical="center"/>
    </xf>
    <xf numFmtId="0" fontId="7" fillId="3" borderId="5" xfId="1" applyFont="1" applyFill="1" applyBorder="1" applyAlignment="1">
      <alignment horizontal="left" vertical="center"/>
    </xf>
    <xf numFmtId="0" fontId="7" fillId="3" borderId="3" xfId="1" applyFont="1" applyFill="1" applyBorder="1" applyAlignment="1">
      <alignment horizontal="left" vertical="center"/>
    </xf>
    <xf numFmtId="0" fontId="11" fillId="3" borderId="2" xfId="1" applyFont="1" applyFill="1" applyBorder="1" applyAlignment="1">
      <alignment horizontal="left"/>
    </xf>
    <xf numFmtId="0" fontId="11" fillId="3" borderId="5" xfId="1" applyFont="1" applyFill="1" applyBorder="1" applyAlignment="1">
      <alignment horizontal="left"/>
    </xf>
    <xf numFmtId="0" fontId="11" fillId="3" borderId="3" xfId="1" applyFont="1" applyFill="1" applyBorder="1" applyAlignment="1">
      <alignment horizontal="left"/>
    </xf>
    <xf numFmtId="0" fontId="6" fillId="4" borderId="2" xfId="1" applyFont="1" applyFill="1" applyBorder="1" applyAlignment="1">
      <alignment horizontal="left"/>
    </xf>
    <xf numFmtId="0" fontId="6" fillId="4" borderId="5" xfId="1" applyFont="1" applyFill="1" applyBorder="1" applyAlignment="1">
      <alignment horizontal="left"/>
    </xf>
    <xf numFmtId="0" fontId="6" fillId="4" borderId="3" xfId="1" applyFont="1" applyFill="1" applyBorder="1" applyAlignment="1">
      <alignment horizontal="left"/>
    </xf>
    <xf numFmtId="0" fontId="3" fillId="2" borderId="2" xfId="1" applyFill="1" applyBorder="1" applyAlignment="1">
      <alignment horizontal="center" vertical="center"/>
    </xf>
    <xf numFmtId="0" fontId="3" fillId="2" borderId="5" xfId="1" applyFill="1" applyBorder="1" applyAlignment="1">
      <alignment horizontal="center" vertical="center"/>
    </xf>
    <xf numFmtId="0" fontId="3" fillId="2" borderId="3" xfId="1" applyFill="1" applyBorder="1" applyAlignment="1">
      <alignment horizontal="center" vertical="center"/>
    </xf>
    <xf numFmtId="0" fontId="6" fillId="0" borderId="9" xfId="3" applyFont="1" applyBorder="1" applyAlignment="1">
      <alignment horizontal="left" vertical="center"/>
    </xf>
    <xf numFmtId="4" fontId="7" fillId="3" borderId="1" xfId="3" applyNumberFormat="1" applyFont="1" applyFill="1" applyBorder="1" applyAlignment="1" applyProtection="1">
      <alignment horizontal="center" vertical="center" wrapText="1"/>
      <protection locked="0"/>
    </xf>
    <xf numFmtId="0" fontId="7" fillId="0" borderId="1" xfId="3" applyFont="1" applyBorder="1" applyAlignment="1" applyProtection="1">
      <alignment horizontal="center" wrapText="1"/>
      <protection locked="0"/>
    </xf>
    <xf numFmtId="49" fontId="3" fillId="0" borderId="2" xfId="3" applyNumberFormat="1" applyBorder="1" applyAlignment="1" applyProtection="1">
      <alignment horizontal="right" wrapText="1"/>
      <protection locked="0"/>
    </xf>
    <xf numFmtId="49" fontId="3" fillId="0" borderId="5" xfId="3" applyNumberFormat="1" applyBorder="1" applyAlignment="1" applyProtection="1">
      <alignment horizontal="right" wrapText="1"/>
      <protection locked="0"/>
    </xf>
    <xf numFmtId="49" fontId="3" fillId="0" borderId="3" xfId="3" applyNumberFormat="1" applyBorder="1" applyAlignment="1" applyProtection="1">
      <alignment horizontal="right" wrapText="1"/>
      <protection locked="0"/>
    </xf>
    <xf numFmtId="0" fontId="3" fillId="0" borderId="2" xfId="1" applyBorder="1" applyAlignment="1">
      <alignment horizontal="right" wrapText="1"/>
    </xf>
    <xf numFmtId="0" fontId="3" fillId="0" borderId="5" xfId="1" applyBorder="1" applyAlignment="1">
      <alignment horizontal="right" wrapText="1"/>
    </xf>
    <xf numFmtId="0" fontId="3" fillId="0" borderId="3" xfId="1" applyBorder="1" applyAlignment="1">
      <alignment horizontal="right" wrapText="1"/>
    </xf>
    <xf numFmtId="0" fontId="7" fillId="0" borderId="1" xfId="3" applyFont="1" applyBorder="1" applyAlignment="1">
      <alignment horizontal="center" vertical="center" wrapText="1"/>
    </xf>
    <xf numFmtId="0" fontId="7" fillId="0" borderId="1" xfId="3" applyFont="1" applyBorder="1" applyAlignment="1">
      <alignment horizontal="right" vertical="center" wrapText="1"/>
    </xf>
    <xf numFmtId="0" fontId="7" fillId="0" borderId="1" xfId="3" applyFont="1" applyBorder="1" applyAlignment="1" applyProtection="1">
      <alignment horizontal="center" vertical="center" wrapText="1"/>
      <protection locked="0"/>
    </xf>
    <xf numFmtId="0" fontId="3" fillId="0" borderId="2" xfId="1" applyBorder="1" applyAlignment="1">
      <alignment horizontal="center" vertical="center"/>
    </xf>
    <xf numFmtId="0" fontId="3" fillId="0" borderId="5" xfId="1" applyBorder="1" applyAlignment="1">
      <alignment horizontal="center" vertical="center"/>
    </xf>
    <xf numFmtId="0" fontId="3" fillId="0" borderId="3" xfId="1" applyBorder="1" applyAlignment="1">
      <alignment horizontal="center" vertical="center"/>
    </xf>
  </cellXfs>
  <cellStyles count="9">
    <cellStyle name="Normal" xfId="0" builtinId="0"/>
    <cellStyle name="Normal 10 2 2 2 2" xfId="1"/>
    <cellStyle name="Normal 2 2 2 2 2" xfId="4"/>
    <cellStyle name="Normal 28" xfId="5"/>
    <cellStyle name="Normal 3 2 6" xfId="7"/>
    <cellStyle name="Normal 3 4 2" xfId="8"/>
    <cellStyle name="Normal 3 4 2 2 2" xfId="2"/>
    <cellStyle name="Normal_Pamatformas 2 2" xfId="3"/>
    <cellStyle name="Normal_Veidlapa_2008_oktobris_(4.piel)"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A194"/>
  <sheetViews>
    <sheetView tabSelected="1" zoomScale="68" zoomScaleNormal="68" workbookViewId="0">
      <pane xSplit="2" ySplit="7" topLeftCell="C8" activePane="bottomRight" state="frozen"/>
      <selection pane="topRight" activeCell="C1" sqref="C1"/>
      <selection pane="bottomLeft" activeCell="A8" sqref="A8"/>
      <selection pane="bottomRight" activeCell="R146" sqref="A1:R146"/>
    </sheetView>
  </sheetViews>
  <sheetFormatPr defaultColWidth="9.140625" defaultRowHeight="12.75" x14ac:dyDescent="0.2"/>
  <cols>
    <col min="1" max="1" width="4.28515625" style="1" customWidth="1"/>
    <col min="2" max="2" width="12.7109375" style="2" customWidth="1"/>
    <col min="3" max="3" width="73.85546875" style="3" customWidth="1"/>
    <col min="4" max="4" width="16.5703125" style="4" customWidth="1"/>
    <col min="5" max="5" width="11.85546875" style="5" customWidth="1"/>
    <col min="6" max="6" width="10.5703125" style="5" customWidth="1"/>
    <col min="7" max="7" width="12" style="6" customWidth="1"/>
    <col min="8" max="8" width="11" style="4" customWidth="1"/>
    <col min="9" max="9" width="13.28515625" style="7" customWidth="1"/>
    <col min="10" max="11" width="13.140625" style="7" customWidth="1"/>
    <col min="12" max="12" width="10.7109375" style="4" customWidth="1"/>
    <col min="13" max="13" width="10.42578125" style="4" customWidth="1"/>
    <col min="14" max="14" width="10.28515625" style="4" customWidth="1"/>
    <col min="15" max="15" width="10.5703125" style="4" customWidth="1"/>
    <col min="16" max="16" width="10.28515625" style="4" customWidth="1"/>
    <col min="17" max="17" width="11.7109375" style="4" customWidth="1"/>
    <col min="18" max="18" width="11.42578125" style="15" customWidth="1"/>
    <col min="19" max="16384" width="9.140625" style="4"/>
  </cols>
  <sheetData>
    <row r="1" spans="1:18" ht="14.25" x14ac:dyDescent="0.2">
      <c r="R1" s="8" t="s">
        <v>368</v>
      </c>
    </row>
    <row r="2" spans="1:18" ht="14.25" x14ac:dyDescent="0.2">
      <c r="R2" s="8" t="s">
        <v>369</v>
      </c>
    </row>
    <row r="3" spans="1:18" ht="15.75" x14ac:dyDescent="0.2">
      <c r="A3" s="9" t="s">
        <v>316</v>
      </c>
      <c r="B3" s="9"/>
      <c r="C3" s="9"/>
      <c r="D3" s="10"/>
      <c r="E3" s="11"/>
      <c r="F3" s="11"/>
      <c r="G3" s="12"/>
      <c r="H3" s="13"/>
      <c r="R3" s="8" t="s">
        <v>370</v>
      </c>
    </row>
    <row r="4" spans="1:18" ht="15.75" x14ac:dyDescent="0.2">
      <c r="A4" s="196" t="s">
        <v>371</v>
      </c>
      <c r="B4" s="196"/>
      <c r="C4" s="196"/>
      <c r="D4" s="196"/>
      <c r="E4" s="11"/>
      <c r="F4" s="11"/>
      <c r="G4" s="12"/>
      <c r="H4" s="13"/>
      <c r="I4" s="14"/>
    </row>
    <row r="5" spans="1:18" ht="15.75" customHeight="1" x14ac:dyDescent="0.2">
      <c r="A5" s="205" t="s">
        <v>0</v>
      </c>
      <c r="B5" s="205" t="s">
        <v>1</v>
      </c>
      <c r="C5" s="205" t="s">
        <v>2</v>
      </c>
      <c r="D5" s="205" t="s">
        <v>3</v>
      </c>
      <c r="E5" s="205" t="s">
        <v>4</v>
      </c>
      <c r="F5" s="205" t="s">
        <v>5</v>
      </c>
      <c r="G5" s="206" t="s">
        <v>6</v>
      </c>
      <c r="H5" s="207" t="s">
        <v>335</v>
      </c>
      <c r="I5" s="197" t="s">
        <v>332</v>
      </c>
      <c r="J5" s="197" t="s">
        <v>333</v>
      </c>
      <c r="K5" s="197" t="s">
        <v>334</v>
      </c>
      <c r="L5" s="198"/>
      <c r="M5" s="198"/>
      <c r="N5" s="198"/>
      <c r="O5" s="198"/>
      <c r="P5" s="198"/>
      <c r="Q5" s="198"/>
      <c r="R5" s="198"/>
    </row>
    <row r="6" spans="1:18" ht="48" customHeight="1" x14ac:dyDescent="0.2">
      <c r="A6" s="205"/>
      <c r="B6" s="205"/>
      <c r="C6" s="205"/>
      <c r="D6" s="205"/>
      <c r="E6" s="205"/>
      <c r="F6" s="205"/>
      <c r="G6" s="206"/>
      <c r="H6" s="207"/>
      <c r="I6" s="197"/>
      <c r="J6" s="197"/>
      <c r="K6" s="197"/>
      <c r="L6" s="16">
        <v>2026</v>
      </c>
      <c r="M6" s="16">
        <v>2027</v>
      </c>
      <c r="N6" s="16">
        <v>2028</v>
      </c>
      <c r="O6" s="16">
        <v>2029</v>
      </c>
      <c r="P6" s="16">
        <v>2030</v>
      </c>
      <c r="Q6" s="16" t="s">
        <v>7</v>
      </c>
      <c r="R6" s="19" t="s">
        <v>8</v>
      </c>
    </row>
    <row r="7" spans="1:18" ht="18.75" customHeight="1" x14ac:dyDescent="0.2">
      <c r="A7" s="172" t="s">
        <v>128</v>
      </c>
      <c r="B7" s="173"/>
      <c r="C7" s="174"/>
      <c r="D7" s="16"/>
      <c r="E7" s="16"/>
      <c r="F7" s="16"/>
      <c r="G7" s="17"/>
      <c r="H7" s="18"/>
      <c r="I7" s="20"/>
      <c r="J7" s="20"/>
      <c r="K7" s="20"/>
      <c r="L7" s="21"/>
      <c r="M7" s="21"/>
      <c r="N7" s="21"/>
      <c r="O7" s="21"/>
      <c r="P7" s="21"/>
      <c r="Q7" s="21"/>
      <c r="R7" s="22"/>
    </row>
    <row r="8" spans="1:18" s="31" customFormat="1" ht="25.5" x14ac:dyDescent="0.2">
      <c r="A8" s="23">
        <v>1</v>
      </c>
      <c r="B8" s="24" t="s">
        <v>9</v>
      </c>
      <c r="C8" s="25" t="s">
        <v>10</v>
      </c>
      <c r="D8" s="24" t="s">
        <v>309</v>
      </c>
      <c r="E8" s="24" t="s">
        <v>11</v>
      </c>
      <c r="F8" s="24" t="s">
        <v>12</v>
      </c>
      <c r="G8" s="26">
        <v>621867</v>
      </c>
      <c r="H8" s="26">
        <v>334866</v>
      </c>
      <c r="I8" s="27">
        <v>31892</v>
      </c>
      <c r="J8" s="28">
        <v>836.56</v>
      </c>
      <c r="K8" s="28">
        <v>7478.47</v>
      </c>
      <c r="L8" s="29">
        <f>I8+J8+K8</f>
        <v>40207.03</v>
      </c>
      <c r="M8" s="29">
        <v>40378</v>
      </c>
      <c r="N8" s="29">
        <v>39488</v>
      </c>
      <c r="O8" s="29">
        <v>38559</v>
      </c>
      <c r="P8" s="29">
        <v>37651</v>
      </c>
      <c r="Q8" s="29">
        <v>191979</v>
      </c>
      <c r="R8" s="30">
        <f t="shared" ref="R8:R39" si="0">SUM(L8:Q8)</f>
        <v>388262.03</v>
      </c>
    </row>
    <row r="9" spans="1:18" s="31" customFormat="1" ht="25.5" x14ac:dyDescent="0.2">
      <c r="A9" s="23">
        <v>2</v>
      </c>
      <c r="B9" s="24" t="s">
        <v>9</v>
      </c>
      <c r="C9" s="25" t="s">
        <v>13</v>
      </c>
      <c r="D9" s="24" t="s">
        <v>310</v>
      </c>
      <c r="E9" s="24" t="s">
        <v>11</v>
      </c>
      <c r="F9" s="24" t="s">
        <v>14</v>
      </c>
      <c r="G9" s="26">
        <v>125278</v>
      </c>
      <c r="H9" s="26">
        <v>6594</v>
      </c>
      <c r="I9" s="27">
        <v>6593.89</v>
      </c>
      <c r="J9" s="28">
        <v>11.05</v>
      </c>
      <c r="K9" s="28">
        <v>97.18</v>
      </c>
      <c r="L9" s="29">
        <f t="shared" ref="L9:L72" si="1">I9+J9+K9</f>
        <v>6702.1200000000008</v>
      </c>
      <c r="M9" s="29">
        <v>0</v>
      </c>
      <c r="N9" s="29">
        <v>0</v>
      </c>
      <c r="O9" s="29">
        <v>0</v>
      </c>
      <c r="P9" s="29">
        <v>0</v>
      </c>
      <c r="Q9" s="29">
        <v>0</v>
      </c>
      <c r="R9" s="30">
        <f t="shared" si="0"/>
        <v>6702.1200000000008</v>
      </c>
    </row>
    <row r="10" spans="1:18" s="31" customFormat="1" ht="36.75" customHeight="1" x14ac:dyDescent="0.2">
      <c r="A10" s="23">
        <v>3</v>
      </c>
      <c r="B10" s="24" t="s">
        <v>9</v>
      </c>
      <c r="C10" s="25" t="s">
        <v>15</v>
      </c>
      <c r="D10" s="24" t="s">
        <v>311</v>
      </c>
      <c r="E10" s="24" t="s">
        <v>16</v>
      </c>
      <c r="F10" s="24" t="s">
        <v>17</v>
      </c>
      <c r="G10" s="26">
        <v>1072756</v>
      </c>
      <c r="H10" s="32">
        <v>682668</v>
      </c>
      <c r="I10" s="27">
        <v>43344</v>
      </c>
      <c r="J10" s="28">
        <v>1713.75</v>
      </c>
      <c r="K10" s="28">
        <v>15276.36</v>
      </c>
      <c r="L10" s="29">
        <f t="shared" si="1"/>
        <v>60334.11</v>
      </c>
      <c r="M10" s="29">
        <v>61355</v>
      </c>
      <c r="N10" s="29">
        <v>60164</v>
      </c>
      <c r="O10" s="29">
        <v>58884</v>
      </c>
      <c r="P10" s="29">
        <v>57650</v>
      </c>
      <c r="Q10" s="29">
        <v>544149.89</v>
      </c>
      <c r="R10" s="30">
        <f t="shared" si="0"/>
        <v>842537</v>
      </c>
    </row>
    <row r="11" spans="1:18" s="31" customFormat="1" ht="25.5" x14ac:dyDescent="0.2">
      <c r="A11" s="23">
        <v>4</v>
      </c>
      <c r="B11" s="24" t="s">
        <v>9</v>
      </c>
      <c r="C11" s="25" t="s">
        <v>18</v>
      </c>
      <c r="D11" s="24" t="s">
        <v>19</v>
      </c>
      <c r="E11" s="24" t="s">
        <v>20</v>
      </c>
      <c r="F11" s="24" t="s">
        <v>21</v>
      </c>
      <c r="G11" s="26">
        <v>415024</v>
      </c>
      <c r="H11" s="26">
        <v>162426</v>
      </c>
      <c r="I11" s="27">
        <v>28248</v>
      </c>
      <c r="J11" s="28">
        <v>400.87</v>
      </c>
      <c r="K11" s="28">
        <v>3572.12</v>
      </c>
      <c r="L11" s="29">
        <f t="shared" si="1"/>
        <v>32220.989999999998</v>
      </c>
      <c r="M11" s="29">
        <v>31944</v>
      </c>
      <c r="N11" s="29">
        <v>31146</v>
      </c>
      <c r="O11" s="29">
        <v>30333</v>
      </c>
      <c r="P11" s="29">
        <v>29529</v>
      </c>
      <c r="Q11" s="29">
        <v>22157.010000000009</v>
      </c>
      <c r="R11" s="30">
        <f t="shared" si="0"/>
        <v>177330</v>
      </c>
    </row>
    <row r="12" spans="1:18" s="31" customFormat="1" ht="27.75" customHeight="1" x14ac:dyDescent="0.2">
      <c r="A12" s="23">
        <v>5</v>
      </c>
      <c r="B12" s="24" t="s">
        <v>9</v>
      </c>
      <c r="C12" s="25" t="s">
        <v>22</v>
      </c>
      <c r="D12" s="24" t="s">
        <v>23</v>
      </c>
      <c r="E12" s="24" t="s">
        <v>24</v>
      </c>
      <c r="F12" s="24" t="s">
        <v>25</v>
      </c>
      <c r="G12" s="26">
        <v>734529</v>
      </c>
      <c r="H12" s="26">
        <v>280214</v>
      </c>
      <c r="I12" s="27">
        <v>23848</v>
      </c>
      <c r="J12" s="28">
        <v>701.11</v>
      </c>
      <c r="K12" s="28">
        <v>6357.97</v>
      </c>
      <c r="L12" s="29">
        <f t="shared" si="1"/>
        <v>30907.08</v>
      </c>
      <c r="M12" s="29">
        <v>31042</v>
      </c>
      <c r="N12" s="29">
        <v>30379</v>
      </c>
      <c r="O12" s="29">
        <v>29682</v>
      </c>
      <c r="P12" s="29">
        <v>29003</v>
      </c>
      <c r="Q12" s="29">
        <v>178902.91999999998</v>
      </c>
      <c r="R12" s="30">
        <f t="shared" si="0"/>
        <v>329916</v>
      </c>
    </row>
    <row r="13" spans="1:18" s="31" customFormat="1" ht="29.25" customHeight="1" x14ac:dyDescent="0.2">
      <c r="A13" s="23">
        <v>6</v>
      </c>
      <c r="B13" s="24" t="s">
        <v>9</v>
      </c>
      <c r="C13" s="33" t="s">
        <v>373</v>
      </c>
      <c r="D13" s="24" t="s">
        <v>26</v>
      </c>
      <c r="E13" s="24" t="s">
        <v>27</v>
      </c>
      <c r="F13" s="24" t="s">
        <v>28</v>
      </c>
      <c r="G13" s="26">
        <v>822322</v>
      </c>
      <c r="H13" s="26">
        <v>527150</v>
      </c>
      <c r="I13" s="27">
        <v>42172</v>
      </c>
      <c r="J13" s="28">
        <v>1320.01</v>
      </c>
      <c r="K13" s="28">
        <v>11723.25</v>
      </c>
      <c r="L13" s="29">
        <f t="shared" si="1"/>
        <v>55215.26</v>
      </c>
      <c r="M13" s="29">
        <v>55794</v>
      </c>
      <c r="N13" s="29">
        <v>54625</v>
      </c>
      <c r="O13" s="29">
        <v>53390</v>
      </c>
      <c r="P13" s="29">
        <v>52189</v>
      </c>
      <c r="Q13" s="29">
        <v>354987.74</v>
      </c>
      <c r="R13" s="30">
        <f t="shared" si="0"/>
        <v>626201</v>
      </c>
    </row>
    <row r="14" spans="1:18" s="31" customFormat="1" ht="34.5" customHeight="1" x14ac:dyDescent="0.2">
      <c r="A14" s="23">
        <v>7</v>
      </c>
      <c r="B14" s="24" t="s">
        <v>9</v>
      </c>
      <c r="C14" s="25" t="s">
        <v>30</v>
      </c>
      <c r="D14" s="24" t="s">
        <v>31</v>
      </c>
      <c r="E14" s="24" t="s">
        <v>29</v>
      </c>
      <c r="F14" s="24" t="s">
        <v>28</v>
      </c>
      <c r="G14" s="26">
        <v>400000</v>
      </c>
      <c r="H14" s="26">
        <v>270300</v>
      </c>
      <c r="I14" s="27">
        <v>21624</v>
      </c>
      <c r="J14" s="28">
        <v>676.82</v>
      </c>
      <c r="K14" s="28">
        <v>6159.84</v>
      </c>
      <c r="L14" s="29">
        <f t="shared" si="1"/>
        <v>28460.66</v>
      </c>
      <c r="M14" s="29">
        <v>28609</v>
      </c>
      <c r="N14" s="29">
        <v>28009</v>
      </c>
      <c r="O14" s="29">
        <v>27376</v>
      </c>
      <c r="P14" s="29">
        <v>26760</v>
      </c>
      <c r="Q14" s="29">
        <v>181874.34000000003</v>
      </c>
      <c r="R14" s="30">
        <f t="shared" si="0"/>
        <v>321089</v>
      </c>
    </row>
    <row r="15" spans="1:18" s="31" customFormat="1" ht="33.75" customHeight="1" x14ac:dyDescent="0.2">
      <c r="A15" s="23">
        <v>8</v>
      </c>
      <c r="B15" s="24" t="s">
        <v>9</v>
      </c>
      <c r="C15" s="25" t="s">
        <v>32</v>
      </c>
      <c r="D15" s="24" t="s">
        <v>33</v>
      </c>
      <c r="E15" s="24" t="s">
        <v>34</v>
      </c>
      <c r="F15" s="24" t="s">
        <v>35</v>
      </c>
      <c r="G15" s="26">
        <v>501922</v>
      </c>
      <c r="H15" s="26">
        <v>177100</v>
      </c>
      <c r="I15" s="27">
        <v>14168</v>
      </c>
      <c r="J15" s="28">
        <v>443.46</v>
      </c>
      <c r="K15" s="28">
        <v>3966.44</v>
      </c>
      <c r="L15" s="29">
        <f t="shared" si="1"/>
        <v>18577.899999999998</v>
      </c>
      <c r="M15" s="29">
        <v>18745</v>
      </c>
      <c r="N15" s="29">
        <v>18352</v>
      </c>
      <c r="O15" s="29">
        <v>17937</v>
      </c>
      <c r="P15" s="29">
        <v>17533</v>
      </c>
      <c r="Q15" s="29">
        <v>119241.1</v>
      </c>
      <c r="R15" s="30">
        <f t="shared" si="0"/>
        <v>210386</v>
      </c>
    </row>
    <row r="16" spans="1:18" s="31" customFormat="1" ht="57" customHeight="1" x14ac:dyDescent="0.2">
      <c r="A16" s="23">
        <v>9</v>
      </c>
      <c r="B16" s="24" t="s">
        <v>9</v>
      </c>
      <c r="C16" s="25" t="s">
        <v>413</v>
      </c>
      <c r="D16" s="24" t="s">
        <v>36</v>
      </c>
      <c r="E16" s="24" t="s">
        <v>34</v>
      </c>
      <c r="F16" s="24" t="s">
        <v>37</v>
      </c>
      <c r="G16" s="26">
        <v>1755769</v>
      </c>
      <c r="H16" s="26">
        <v>1238953</v>
      </c>
      <c r="I16" s="27">
        <v>74716</v>
      </c>
      <c r="J16" s="28">
        <v>3111.74</v>
      </c>
      <c r="K16" s="28">
        <v>27835.3</v>
      </c>
      <c r="L16" s="29">
        <f t="shared" si="1"/>
        <v>105663.04000000001</v>
      </c>
      <c r="M16" s="29">
        <v>107534</v>
      </c>
      <c r="N16" s="29">
        <v>105486</v>
      </c>
      <c r="O16" s="29">
        <v>103274</v>
      </c>
      <c r="P16" s="29">
        <v>101147</v>
      </c>
      <c r="Q16" s="29">
        <v>1020777.96</v>
      </c>
      <c r="R16" s="30">
        <f t="shared" si="0"/>
        <v>1543882</v>
      </c>
    </row>
    <row r="17" spans="1:18" s="31" customFormat="1" ht="30.75" customHeight="1" x14ac:dyDescent="0.2">
      <c r="A17" s="23">
        <v>10</v>
      </c>
      <c r="B17" s="24" t="s">
        <v>9</v>
      </c>
      <c r="C17" s="33" t="s">
        <v>374</v>
      </c>
      <c r="D17" s="24" t="s">
        <v>38</v>
      </c>
      <c r="E17" s="24" t="s">
        <v>39</v>
      </c>
      <c r="F17" s="24" t="s">
        <v>40</v>
      </c>
      <c r="G17" s="26">
        <v>4916260</v>
      </c>
      <c r="H17" s="26">
        <v>1354950</v>
      </c>
      <c r="I17" s="27">
        <v>60220</v>
      </c>
      <c r="J17" s="28">
        <v>3411.31</v>
      </c>
      <c r="K17" s="28">
        <v>30569.77</v>
      </c>
      <c r="L17" s="29">
        <f t="shared" si="1"/>
        <v>94201.08</v>
      </c>
      <c r="M17" s="29">
        <v>96817</v>
      </c>
      <c r="N17" s="29">
        <v>95194</v>
      </c>
      <c r="O17" s="29">
        <v>93383</v>
      </c>
      <c r="P17" s="29">
        <v>91669</v>
      </c>
      <c r="Q17" s="29">
        <v>1331332.92</v>
      </c>
      <c r="R17" s="30">
        <f t="shared" si="0"/>
        <v>1802597</v>
      </c>
    </row>
    <row r="18" spans="1:18" s="31" customFormat="1" ht="38.25" x14ac:dyDescent="0.2">
      <c r="A18" s="23">
        <v>11</v>
      </c>
      <c r="B18" s="24" t="s">
        <v>9</v>
      </c>
      <c r="C18" s="33" t="s">
        <v>375</v>
      </c>
      <c r="D18" s="24" t="s">
        <v>41</v>
      </c>
      <c r="E18" s="24" t="s">
        <v>39</v>
      </c>
      <c r="F18" s="24" t="s">
        <v>42</v>
      </c>
      <c r="G18" s="26">
        <v>180276</v>
      </c>
      <c r="H18" s="26">
        <v>24183</v>
      </c>
      <c r="I18" s="27">
        <v>3920</v>
      </c>
      <c r="J18" s="28">
        <v>59.8</v>
      </c>
      <c r="K18" s="28">
        <v>535.54</v>
      </c>
      <c r="L18" s="29">
        <f t="shared" si="1"/>
        <v>4515.34</v>
      </c>
      <c r="M18" s="29">
        <v>4480</v>
      </c>
      <c r="N18" s="29">
        <v>4369</v>
      </c>
      <c r="O18" s="29">
        <v>4256</v>
      </c>
      <c r="P18" s="29">
        <v>4145</v>
      </c>
      <c r="Q18" s="29">
        <v>4786.66</v>
      </c>
      <c r="R18" s="30">
        <f t="shared" si="0"/>
        <v>26552</v>
      </c>
    </row>
    <row r="19" spans="1:18" s="31" customFormat="1" ht="34.5" customHeight="1" x14ac:dyDescent="0.2">
      <c r="A19" s="23">
        <v>12</v>
      </c>
      <c r="B19" s="24" t="s">
        <v>9</v>
      </c>
      <c r="C19" s="33" t="s">
        <v>43</v>
      </c>
      <c r="D19" s="33" t="s">
        <v>44</v>
      </c>
      <c r="E19" s="34">
        <v>43347</v>
      </c>
      <c r="F19" s="34">
        <v>49176</v>
      </c>
      <c r="G19" s="26">
        <v>11006457</v>
      </c>
      <c r="H19" s="26">
        <v>4486176</v>
      </c>
      <c r="I19" s="28">
        <v>595296</v>
      </c>
      <c r="J19" s="28">
        <v>11058.06</v>
      </c>
      <c r="K19" s="28">
        <v>98213.13</v>
      </c>
      <c r="L19" s="29">
        <f t="shared" si="1"/>
        <v>704567.19000000006</v>
      </c>
      <c r="M19" s="29">
        <v>695600</v>
      </c>
      <c r="N19" s="29">
        <v>670166</v>
      </c>
      <c r="O19" s="29">
        <v>651158</v>
      </c>
      <c r="P19" s="29">
        <v>626432</v>
      </c>
      <c r="Q19" s="29">
        <v>1656777.8099999996</v>
      </c>
      <c r="R19" s="30">
        <f t="shared" si="0"/>
        <v>5004701</v>
      </c>
    </row>
    <row r="20" spans="1:18" s="31" customFormat="1" ht="27.75" customHeight="1" x14ac:dyDescent="0.2">
      <c r="A20" s="23">
        <v>13</v>
      </c>
      <c r="B20" s="24" t="s">
        <v>9</v>
      </c>
      <c r="C20" s="25" t="s">
        <v>376</v>
      </c>
      <c r="D20" s="24" t="s">
        <v>45</v>
      </c>
      <c r="E20" s="24" t="s">
        <v>46</v>
      </c>
      <c r="F20" s="24" t="s">
        <v>47</v>
      </c>
      <c r="G20" s="26">
        <v>97618</v>
      </c>
      <c r="H20" s="26">
        <v>73224</v>
      </c>
      <c r="I20" s="27">
        <v>4068</v>
      </c>
      <c r="J20" s="28">
        <v>184.05</v>
      </c>
      <c r="K20" s="28">
        <v>1665.51</v>
      </c>
      <c r="L20" s="29">
        <f t="shared" si="1"/>
        <v>5917.56</v>
      </c>
      <c r="M20" s="29">
        <v>6019</v>
      </c>
      <c r="N20" s="29">
        <v>5908</v>
      </c>
      <c r="O20" s="29">
        <v>5787</v>
      </c>
      <c r="P20" s="29">
        <v>5671</v>
      </c>
      <c r="Q20" s="29">
        <v>63429.440000000002</v>
      </c>
      <c r="R20" s="30">
        <f t="shared" si="0"/>
        <v>92732</v>
      </c>
    </row>
    <row r="21" spans="1:18" s="31" customFormat="1" ht="25.5" x14ac:dyDescent="0.2">
      <c r="A21" s="23">
        <v>14</v>
      </c>
      <c r="B21" s="24" t="s">
        <v>9</v>
      </c>
      <c r="C21" s="25" t="s">
        <v>377</v>
      </c>
      <c r="D21" s="24" t="s">
        <v>48</v>
      </c>
      <c r="E21" s="24" t="s">
        <v>46</v>
      </c>
      <c r="F21" s="24" t="s">
        <v>47</v>
      </c>
      <c r="G21" s="26">
        <v>723720</v>
      </c>
      <c r="H21" s="26">
        <v>542808</v>
      </c>
      <c r="I21" s="27">
        <v>30156</v>
      </c>
      <c r="J21" s="28">
        <v>1364.3</v>
      </c>
      <c r="K21" s="28">
        <v>12346.28</v>
      </c>
      <c r="L21" s="29">
        <f t="shared" si="1"/>
        <v>43866.58</v>
      </c>
      <c r="M21" s="29">
        <v>44619</v>
      </c>
      <c r="N21" s="29">
        <v>43796</v>
      </c>
      <c r="O21" s="29">
        <v>42899</v>
      </c>
      <c r="P21" s="29">
        <v>42041</v>
      </c>
      <c r="Q21" s="29">
        <v>470197.42000000004</v>
      </c>
      <c r="R21" s="30">
        <f t="shared" si="0"/>
        <v>687419</v>
      </c>
    </row>
    <row r="22" spans="1:18" s="31" customFormat="1" ht="36" customHeight="1" x14ac:dyDescent="0.2">
      <c r="A22" s="23">
        <v>15</v>
      </c>
      <c r="B22" s="24" t="s">
        <v>9</v>
      </c>
      <c r="C22" s="33" t="s">
        <v>411</v>
      </c>
      <c r="D22" s="24" t="s">
        <v>49</v>
      </c>
      <c r="E22" s="24" t="s">
        <v>50</v>
      </c>
      <c r="F22" s="24" t="s">
        <v>51</v>
      </c>
      <c r="G22" s="26">
        <v>122425</v>
      </c>
      <c r="H22" s="26">
        <v>69983</v>
      </c>
      <c r="I22" s="27">
        <v>8748</v>
      </c>
      <c r="J22" s="28">
        <v>174.03</v>
      </c>
      <c r="K22" s="28">
        <v>1582.73</v>
      </c>
      <c r="L22" s="29">
        <f t="shared" si="1"/>
        <v>10504.76</v>
      </c>
      <c r="M22" s="29">
        <v>10453</v>
      </c>
      <c r="N22" s="29">
        <v>10207</v>
      </c>
      <c r="O22" s="29">
        <v>9954</v>
      </c>
      <c r="P22" s="29">
        <v>9705</v>
      </c>
      <c r="Q22" s="29">
        <v>27837.240000000005</v>
      </c>
      <c r="R22" s="30">
        <f t="shared" si="0"/>
        <v>78661</v>
      </c>
    </row>
    <row r="23" spans="1:18" s="31" customFormat="1" ht="25.5" x14ac:dyDescent="0.2">
      <c r="A23" s="23">
        <v>16</v>
      </c>
      <c r="B23" s="24" t="s">
        <v>9</v>
      </c>
      <c r="C23" s="25" t="s">
        <v>52</v>
      </c>
      <c r="D23" s="24" t="s">
        <v>53</v>
      </c>
      <c r="E23" s="24" t="s">
        <v>54</v>
      </c>
      <c r="F23" s="24" t="s">
        <v>55</v>
      </c>
      <c r="G23" s="26">
        <v>141787</v>
      </c>
      <c r="H23" s="26">
        <v>104432</v>
      </c>
      <c r="I23" s="27">
        <v>8036</v>
      </c>
      <c r="J23" s="28">
        <v>260.51</v>
      </c>
      <c r="K23" s="28">
        <v>2389.16</v>
      </c>
      <c r="L23" s="29">
        <f t="shared" si="1"/>
        <v>10685.67</v>
      </c>
      <c r="M23" s="29">
        <v>10548</v>
      </c>
      <c r="N23" s="29">
        <v>10342</v>
      </c>
      <c r="O23" s="29">
        <v>10123</v>
      </c>
      <c r="P23" s="29">
        <v>9911</v>
      </c>
      <c r="Q23" s="29">
        <v>71743.33</v>
      </c>
      <c r="R23" s="30">
        <f t="shared" si="0"/>
        <v>123353</v>
      </c>
    </row>
    <row r="24" spans="1:18" s="31" customFormat="1" ht="25.5" x14ac:dyDescent="0.2">
      <c r="A24" s="23">
        <v>17</v>
      </c>
      <c r="B24" s="24" t="s">
        <v>9</v>
      </c>
      <c r="C24" s="25" t="s">
        <v>57</v>
      </c>
      <c r="D24" s="24" t="s">
        <v>58</v>
      </c>
      <c r="E24" s="24" t="s">
        <v>56</v>
      </c>
      <c r="F24" s="24" t="s">
        <v>59</v>
      </c>
      <c r="G24" s="26">
        <v>390469</v>
      </c>
      <c r="H24" s="26">
        <v>294890</v>
      </c>
      <c r="I24" s="27">
        <v>15940</v>
      </c>
      <c r="J24" s="28">
        <v>741.33</v>
      </c>
      <c r="K24" s="28">
        <v>6568.28</v>
      </c>
      <c r="L24" s="29">
        <f t="shared" si="1"/>
        <v>23249.61</v>
      </c>
      <c r="M24" s="29">
        <v>16623</v>
      </c>
      <c r="N24" s="29">
        <v>16283</v>
      </c>
      <c r="O24" s="29">
        <v>15922</v>
      </c>
      <c r="P24" s="29">
        <v>15572</v>
      </c>
      <c r="Q24" s="29">
        <v>111965.39000000001</v>
      </c>
      <c r="R24" s="30">
        <f t="shared" si="0"/>
        <v>199615</v>
      </c>
    </row>
    <row r="25" spans="1:18" s="31" customFormat="1" ht="25.5" x14ac:dyDescent="0.2">
      <c r="A25" s="23">
        <v>18</v>
      </c>
      <c r="B25" s="24" t="s">
        <v>9</v>
      </c>
      <c r="C25" s="25" t="s">
        <v>60</v>
      </c>
      <c r="D25" s="24" t="s">
        <v>61</v>
      </c>
      <c r="E25" s="24" t="s">
        <v>56</v>
      </c>
      <c r="F25" s="24" t="s">
        <v>238</v>
      </c>
      <c r="G25" s="26">
        <v>239836</v>
      </c>
      <c r="H25" s="26">
        <v>166050</v>
      </c>
      <c r="I25" s="27">
        <v>12300</v>
      </c>
      <c r="J25" s="28">
        <v>416.16</v>
      </c>
      <c r="K25" s="28">
        <v>3686.61</v>
      </c>
      <c r="L25" s="29">
        <f t="shared" si="1"/>
        <v>16402.77</v>
      </c>
      <c r="M25" s="29">
        <v>23812</v>
      </c>
      <c r="N25" s="29">
        <v>23377</v>
      </c>
      <c r="O25" s="29">
        <v>22903</v>
      </c>
      <c r="P25" s="29">
        <v>22449</v>
      </c>
      <c r="Q25" s="29">
        <v>266556.23</v>
      </c>
      <c r="R25" s="30">
        <f t="shared" si="0"/>
        <v>375500</v>
      </c>
    </row>
    <row r="26" spans="1:18" s="31" customFormat="1" ht="32.25" customHeight="1" x14ac:dyDescent="0.2">
      <c r="A26" s="23">
        <v>19</v>
      </c>
      <c r="B26" s="24" t="s">
        <v>9</v>
      </c>
      <c r="C26" s="25" t="s">
        <v>62</v>
      </c>
      <c r="D26" s="24" t="s">
        <v>63</v>
      </c>
      <c r="E26" s="24" t="s">
        <v>64</v>
      </c>
      <c r="F26" s="24" t="s">
        <v>65</v>
      </c>
      <c r="G26" s="26">
        <v>978820</v>
      </c>
      <c r="H26" s="26">
        <v>626863</v>
      </c>
      <c r="I26" s="27">
        <v>41528</v>
      </c>
      <c r="J26" s="28">
        <v>1572.98</v>
      </c>
      <c r="K26" s="28">
        <v>14326.13</v>
      </c>
      <c r="L26" s="29">
        <f t="shared" si="1"/>
        <v>57427.11</v>
      </c>
      <c r="M26" s="29">
        <v>58010</v>
      </c>
      <c r="N26" s="29">
        <v>56867</v>
      </c>
      <c r="O26" s="29">
        <v>55642</v>
      </c>
      <c r="P26" s="29">
        <v>54460</v>
      </c>
      <c r="Q26" s="29">
        <v>485576.89</v>
      </c>
      <c r="R26" s="30">
        <f t="shared" si="0"/>
        <v>767983</v>
      </c>
    </row>
    <row r="27" spans="1:18" s="31" customFormat="1" ht="25.5" x14ac:dyDescent="0.2">
      <c r="A27" s="23">
        <v>20</v>
      </c>
      <c r="B27" s="24" t="s">
        <v>9</v>
      </c>
      <c r="C27" s="25" t="s">
        <v>66</v>
      </c>
      <c r="D27" s="24" t="s">
        <v>67</v>
      </c>
      <c r="E27" s="24" t="s">
        <v>64</v>
      </c>
      <c r="F27" s="24" t="s">
        <v>68</v>
      </c>
      <c r="G27" s="26">
        <v>1392764</v>
      </c>
      <c r="H27" s="26">
        <v>247280</v>
      </c>
      <c r="I27" s="27">
        <v>17984</v>
      </c>
      <c r="J27" s="28">
        <v>619.88</v>
      </c>
      <c r="K27" s="28">
        <v>5645.86</v>
      </c>
      <c r="L27" s="29">
        <f t="shared" si="1"/>
        <v>24249.74</v>
      </c>
      <c r="M27" s="29">
        <v>24433</v>
      </c>
      <c r="N27" s="29">
        <v>23936</v>
      </c>
      <c r="O27" s="29">
        <v>23408</v>
      </c>
      <c r="P27" s="29">
        <v>22896</v>
      </c>
      <c r="Q27" s="29">
        <v>179287.26</v>
      </c>
      <c r="R27" s="30">
        <f t="shared" si="0"/>
        <v>298210</v>
      </c>
    </row>
    <row r="28" spans="1:18" s="31" customFormat="1" ht="32.25" customHeight="1" x14ac:dyDescent="0.2">
      <c r="A28" s="23">
        <v>21</v>
      </c>
      <c r="B28" s="24" t="s">
        <v>9</v>
      </c>
      <c r="C28" s="35" t="s">
        <v>410</v>
      </c>
      <c r="D28" s="24" t="s">
        <v>69</v>
      </c>
      <c r="E28" s="24" t="s">
        <v>70</v>
      </c>
      <c r="F28" s="24" t="s">
        <v>71</v>
      </c>
      <c r="G28" s="26">
        <v>294127</v>
      </c>
      <c r="H28" s="26">
        <v>219716</v>
      </c>
      <c r="I28" s="27">
        <v>14896</v>
      </c>
      <c r="J28" s="28">
        <v>0</v>
      </c>
      <c r="K28" s="28">
        <v>6144.48</v>
      </c>
      <c r="L28" s="29">
        <f t="shared" si="1"/>
        <v>21040.48</v>
      </c>
      <c r="M28" s="29">
        <v>21140</v>
      </c>
      <c r="N28" s="29">
        <v>20696</v>
      </c>
      <c r="O28" s="29">
        <v>20220</v>
      </c>
      <c r="P28" s="29">
        <v>19761</v>
      </c>
      <c r="Q28" s="29">
        <v>169201.52</v>
      </c>
      <c r="R28" s="30">
        <f t="shared" si="0"/>
        <v>272059</v>
      </c>
    </row>
    <row r="29" spans="1:18" s="31" customFormat="1" ht="25.5" x14ac:dyDescent="0.2">
      <c r="A29" s="23">
        <v>22</v>
      </c>
      <c r="B29" s="24" t="s">
        <v>9</v>
      </c>
      <c r="C29" s="35" t="s">
        <v>378</v>
      </c>
      <c r="D29" s="24" t="s">
        <v>74</v>
      </c>
      <c r="E29" s="24" t="s">
        <v>72</v>
      </c>
      <c r="F29" s="36" t="s">
        <v>73</v>
      </c>
      <c r="G29" s="26">
        <v>56269</v>
      </c>
      <c r="H29" s="26">
        <v>0</v>
      </c>
      <c r="I29" s="27">
        <v>0</v>
      </c>
      <c r="J29" s="28">
        <v>0</v>
      </c>
      <c r="K29" s="28">
        <v>0.37</v>
      </c>
      <c r="L29" s="29">
        <f>I29+J29+K29</f>
        <v>0.37</v>
      </c>
      <c r="M29" s="29">
        <v>0</v>
      </c>
      <c r="N29" s="29">
        <v>0</v>
      </c>
      <c r="O29" s="29">
        <v>0</v>
      </c>
      <c r="P29" s="29">
        <v>0</v>
      </c>
      <c r="Q29" s="29">
        <v>0</v>
      </c>
      <c r="R29" s="30">
        <f t="shared" si="0"/>
        <v>0.37</v>
      </c>
    </row>
    <row r="30" spans="1:18" s="31" customFormat="1" ht="25.5" x14ac:dyDescent="0.2">
      <c r="A30" s="23">
        <v>23</v>
      </c>
      <c r="B30" s="24" t="s">
        <v>9</v>
      </c>
      <c r="C30" s="35" t="s">
        <v>409</v>
      </c>
      <c r="D30" s="24" t="s">
        <v>75</v>
      </c>
      <c r="E30" s="24" t="s">
        <v>76</v>
      </c>
      <c r="F30" s="36" t="s">
        <v>77</v>
      </c>
      <c r="G30" s="26">
        <v>621992</v>
      </c>
      <c r="H30" s="26">
        <v>484680</v>
      </c>
      <c r="I30" s="27">
        <v>32312</v>
      </c>
      <c r="J30" s="28">
        <v>0</v>
      </c>
      <c r="K30" s="28">
        <v>14290.23</v>
      </c>
      <c r="L30" s="29">
        <f t="shared" si="1"/>
        <v>46602.229999999996</v>
      </c>
      <c r="M30" s="29">
        <v>46210</v>
      </c>
      <c r="N30" s="29">
        <v>45240</v>
      </c>
      <c r="O30" s="29">
        <v>44200</v>
      </c>
      <c r="P30" s="29">
        <v>43196</v>
      </c>
      <c r="Q30" s="29">
        <v>377505.77</v>
      </c>
      <c r="R30" s="30">
        <f t="shared" si="0"/>
        <v>602954</v>
      </c>
    </row>
    <row r="31" spans="1:18" s="31" customFormat="1" ht="25.5" x14ac:dyDescent="0.2">
      <c r="A31" s="23">
        <v>24</v>
      </c>
      <c r="B31" s="24" t="s">
        <v>9</v>
      </c>
      <c r="C31" s="35" t="s">
        <v>372</v>
      </c>
      <c r="D31" s="24" t="s">
        <v>78</v>
      </c>
      <c r="E31" s="24" t="s">
        <v>76</v>
      </c>
      <c r="F31" s="36" t="s">
        <v>77</v>
      </c>
      <c r="G31" s="26">
        <v>524994</v>
      </c>
      <c r="H31" s="26">
        <v>322680</v>
      </c>
      <c r="I31" s="27">
        <v>21512</v>
      </c>
      <c r="J31" s="28">
        <v>0</v>
      </c>
      <c r="K31" s="28">
        <v>9513.83</v>
      </c>
      <c r="L31" s="29">
        <f t="shared" si="1"/>
        <v>31025.83</v>
      </c>
      <c r="M31" s="29">
        <v>30765</v>
      </c>
      <c r="N31" s="29">
        <v>30119</v>
      </c>
      <c r="O31" s="29">
        <v>29427</v>
      </c>
      <c r="P31" s="29">
        <v>28758</v>
      </c>
      <c r="Q31" s="29">
        <v>251328.16999999998</v>
      </c>
      <c r="R31" s="30">
        <f t="shared" si="0"/>
        <v>401423</v>
      </c>
    </row>
    <row r="32" spans="1:18" s="31" customFormat="1" ht="27" customHeight="1" x14ac:dyDescent="0.2">
      <c r="A32" s="23">
        <v>25</v>
      </c>
      <c r="B32" s="24" t="s">
        <v>9</v>
      </c>
      <c r="C32" s="35" t="s">
        <v>379</v>
      </c>
      <c r="D32" s="24" t="s">
        <v>137</v>
      </c>
      <c r="E32" s="24" t="s">
        <v>139</v>
      </c>
      <c r="F32" s="36" t="s">
        <v>138</v>
      </c>
      <c r="G32" s="26">
        <v>117365</v>
      </c>
      <c r="H32" s="26">
        <v>13042</v>
      </c>
      <c r="I32" s="27">
        <v>13042</v>
      </c>
      <c r="J32" s="28">
        <v>0</v>
      </c>
      <c r="K32" s="28">
        <v>23.41</v>
      </c>
      <c r="L32" s="29">
        <f t="shared" si="1"/>
        <v>13065.41</v>
      </c>
      <c r="M32" s="29">
        <v>0</v>
      </c>
      <c r="N32" s="29">
        <v>0</v>
      </c>
      <c r="O32" s="29">
        <v>0</v>
      </c>
      <c r="P32" s="29">
        <v>0</v>
      </c>
      <c r="Q32" s="29">
        <v>0</v>
      </c>
      <c r="R32" s="30">
        <f t="shared" si="0"/>
        <v>13065.41</v>
      </c>
    </row>
    <row r="33" spans="1:18" s="31" customFormat="1" ht="29.25" customHeight="1" x14ac:dyDescent="0.2">
      <c r="A33" s="23">
        <v>26</v>
      </c>
      <c r="B33" s="24" t="s">
        <v>79</v>
      </c>
      <c r="C33" s="25" t="s">
        <v>201</v>
      </c>
      <c r="D33" s="24" t="s">
        <v>202</v>
      </c>
      <c r="E33" s="24" t="s">
        <v>200</v>
      </c>
      <c r="F33" s="24" t="s">
        <v>277</v>
      </c>
      <c r="G33" s="26">
        <v>236958</v>
      </c>
      <c r="H33" s="26">
        <v>189000</v>
      </c>
      <c r="I33" s="27">
        <v>12000</v>
      </c>
      <c r="J33" s="28">
        <v>0</v>
      </c>
      <c r="K33" s="37">
        <v>5163.76</v>
      </c>
      <c r="L33" s="29">
        <f t="shared" si="1"/>
        <v>17163.760000000002</v>
      </c>
      <c r="M33" s="29">
        <v>17335</v>
      </c>
      <c r="N33" s="29">
        <v>16982</v>
      </c>
      <c r="O33" s="29">
        <v>16603</v>
      </c>
      <c r="P33" s="29">
        <v>16237</v>
      </c>
      <c r="Q33" s="29">
        <v>152036</v>
      </c>
      <c r="R33" s="30">
        <f t="shared" si="0"/>
        <v>236356.76</v>
      </c>
    </row>
    <row r="34" spans="1:18" s="31" customFormat="1" ht="38.25" x14ac:dyDescent="0.2">
      <c r="A34" s="23">
        <v>27</v>
      </c>
      <c r="B34" s="24" t="s">
        <v>79</v>
      </c>
      <c r="C34" s="25" t="s">
        <v>141</v>
      </c>
      <c r="D34" s="24" t="s">
        <v>203</v>
      </c>
      <c r="E34" s="24" t="s">
        <v>200</v>
      </c>
      <c r="F34" s="24" t="s">
        <v>204</v>
      </c>
      <c r="G34" s="26">
        <v>398614</v>
      </c>
      <c r="H34" s="26">
        <v>348268</v>
      </c>
      <c r="I34" s="27">
        <v>16784</v>
      </c>
      <c r="J34" s="28">
        <v>0</v>
      </c>
      <c r="K34" s="28">
        <v>9940.94</v>
      </c>
      <c r="L34" s="29">
        <f t="shared" si="1"/>
        <v>26724.940000000002</v>
      </c>
      <c r="M34" s="29">
        <v>27185</v>
      </c>
      <c r="N34" s="29">
        <v>26680</v>
      </c>
      <c r="O34" s="29">
        <v>26122</v>
      </c>
      <c r="P34" s="29">
        <v>25591</v>
      </c>
      <c r="Q34" s="29">
        <v>334118</v>
      </c>
      <c r="R34" s="30">
        <f t="shared" si="0"/>
        <v>466420.94</v>
      </c>
    </row>
    <row r="35" spans="1:18" s="31" customFormat="1" ht="38.25" x14ac:dyDescent="0.2">
      <c r="A35" s="23">
        <v>28</v>
      </c>
      <c r="B35" s="24" t="s">
        <v>79</v>
      </c>
      <c r="C35" s="25" t="s">
        <v>140</v>
      </c>
      <c r="D35" s="24" t="s">
        <v>205</v>
      </c>
      <c r="E35" s="24" t="s">
        <v>200</v>
      </c>
      <c r="F35" s="24" t="s">
        <v>206</v>
      </c>
      <c r="G35" s="26">
        <v>679110</v>
      </c>
      <c r="H35" s="26">
        <v>608318</v>
      </c>
      <c r="I35" s="27">
        <v>23624</v>
      </c>
      <c r="J35" s="28">
        <v>0</v>
      </c>
      <c r="K35" s="28">
        <v>18094.12</v>
      </c>
      <c r="L35" s="29">
        <f t="shared" si="1"/>
        <v>41718.119999999995</v>
      </c>
      <c r="M35" s="29">
        <v>42676</v>
      </c>
      <c r="N35" s="29">
        <v>41949</v>
      </c>
      <c r="O35" s="29">
        <v>41125</v>
      </c>
      <c r="P35" s="29">
        <v>40350</v>
      </c>
      <c r="Q35" s="29">
        <v>664377</v>
      </c>
      <c r="R35" s="30">
        <f t="shared" si="0"/>
        <v>872195.12</v>
      </c>
    </row>
    <row r="36" spans="1:18" s="31" customFormat="1" ht="38.25" x14ac:dyDescent="0.2">
      <c r="A36" s="23">
        <v>29</v>
      </c>
      <c r="B36" s="24" t="s">
        <v>79</v>
      </c>
      <c r="C36" s="25" t="s">
        <v>136</v>
      </c>
      <c r="D36" s="24" t="s">
        <v>207</v>
      </c>
      <c r="E36" s="24" t="s">
        <v>186</v>
      </c>
      <c r="F36" s="24" t="s">
        <v>208</v>
      </c>
      <c r="G36" s="26">
        <v>833188</v>
      </c>
      <c r="H36" s="26">
        <v>746338</v>
      </c>
      <c r="I36" s="27">
        <v>28984</v>
      </c>
      <c r="J36" s="28">
        <v>0</v>
      </c>
      <c r="K36" s="28">
        <v>21258.74</v>
      </c>
      <c r="L36" s="29">
        <f t="shared" si="1"/>
        <v>50242.740000000005</v>
      </c>
      <c r="M36" s="29">
        <v>50791</v>
      </c>
      <c r="N36" s="29">
        <v>49959</v>
      </c>
      <c r="O36" s="29">
        <v>49015</v>
      </c>
      <c r="P36" s="29">
        <v>48128</v>
      </c>
      <c r="Q36" s="29">
        <v>800246</v>
      </c>
      <c r="R36" s="30">
        <f t="shared" si="0"/>
        <v>1048381.74</v>
      </c>
    </row>
    <row r="37" spans="1:18" s="31" customFormat="1" ht="38.25" x14ac:dyDescent="0.2">
      <c r="A37" s="23">
        <v>30</v>
      </c>
      <c r="B37" s="24" t="s">
        <v>79</v>
      </c>
      <c r="C37" s="25" t="s">
        <v>408</v>
      </c>
      <c r="D37" s="24" t="s">
        <v>317</v>
      </c>
      <c r="E37" s="24" t="s">
        <v>186</v>
      </c>
      <c r="F37" s="24" t="s">
        <v>204</v>
      </c>
      <c r="G37" s="26">
        <v>529254</v>
      </c>
      <c r="H37" s="26">
        <v>462476</v>
      </c>
      <c r="I37" s="27">
        <v>22288</v>
      </c>
      <c r="J37" s="28">
        <v>0</v>
      </c>
      <c r="K37" s="28">
        <v>12707.57</v>
      </c>
      <c r="L37" s="29">
        <f t="shared" si="1"/>
        <v>34995.57</v>
      </c>
      <c r="M37" s="29">
        <v>35223</v>
      </c>
      <c r="N37" s="29">
        <v>34595</v>
      </c>
      <c r="O37" s="29">
        <v>33901</v>
      </c>
      <c r="P37" s="29">
        <v>33245</v>
      </c>
      <c r="Q37" s="29">
        <v>437473</v>
      </c>
      <c r="R37" s="30">
        <f t="shared" si="0"/>
        <v>609432.57000000007</v>
      </c>
    </row>
    <row r="38" spans="1:18" s="31" customFormat="1" ht="25.5" x14ac:dyDescent="0.2">
      <c r="A38" s="23">
        <v>31</v>
      </c>
      <c r="B38" s="24" t="s">
        <v>79</v>
      </c>
      <c r="C38" s="25" t="s">
        <v>380</v>
      </c>
      <c r="D38" s="24" t="s">
        <v>209</v>
      </c>
      <c r="E38" s="24" t="s">
        <v>210</v>
      </c>
      <c r="F38" s="24" t="s">
        <v>177</v>
      </c>
      <c r="G38" s="26">
        <v>376000</v>
      </c>
      <c r="H38" s="26">
        <v>62215</v>
      </c>
      <c r="I38" s="27">
        <v>12968</v>
      </c>
      <c r="J38" s="28">
        <v>0</v>
      </c>
      <c r="K38" s="28">
        <v>1832.86</v>
      </c>
      <c r="L38" s="29">
        <f t="shared" si="1"/>
        <v>14800.86</v>
      </c>
      <c r="M38" s="29">
        <v>14469</v>
      </c>
      <c r="N38" s="29">
        <v>14059</v>
      </c>
      <c r="O38" s="29">
        <v>13644</v>
      </c>
      <c r="P38" s="29">
        <v>10607</v>
      </c>
      <c r="Q38" s="29">
        <v>96</v>
      </c>
      <c r="R38" s="30">
        <f t="shared" si="0"/>
        <v>67675.86</v>
      </c>
    </row>
    <row r="39" spans="1:18" s="31" customFormat="1" ht="45.75" customHeight="1" x14ac:dyDescent="0.2">
      <c r="A39" s="23">
        <v>32</v>
      </c>
      <c r="B39" s="24" t="s">
        <v>9</v>
      </c>
      <c r="C39" s="38" t="s">
        <v>412</v>
      </c>
      <c r="D39" s="24" t="s">
        <v>142</v>
      </c>
      <c r="E39" s="24" t="s">
        <v>122</v>
      </c>
      <c r="F39" s="36" t="s">
        <v>143</v>
      </c>
      <c r="G39" s="26">
        <v>241478</v>
      </c>
      <c r="H39" s="26">
        <v>0</v>
      </c>
      <c r="I39" s="27">
        <v>0</v>
      </c>
      <c r="J39" s="28">
        <v>2.7</v>
      </c>
      <c r="K39" s="28">
        <v>28.62</v>
      </c>
      <c r="L39" s="39">
        <f t="shared" si="1"/>
        <v>31.32</v>
      </c>
      <c r="M39" s="39">
        <v>0</v>
      </c>
      <c r="N39" s="39">
        <v>0</v>
      </c>
      <c r="O39" s="39">
        <v>0</v>
      </c>
      <c r="P39" s="39">
        <v>0</v>
      </c>
      <c r="Q39" s="39">
        <v>0</v>
      </c>
      <c r="R39" s="30">
        <f t="shared" si="0"/>
        <v>31.32</v>
      </c>
    </row>
    <row r="40" spans="1:18" s="31" customFormat="1" ht="25.5" x14ac:dyDescent="0.2">
      <c r="A40" s="23">
        <v>33</v>
      </c>
      <c r="B40" s="24" t="s">
        <v>9</v>
      </c>
      <c r="C40" s="24" t="s">
        <v>113</v>
      </c>
      <c r="D40" s="24" t="s">
        <v>144</v>
      </c>
      <c r="E40" s="24" t="s">
        <v>123</v>
      </c>
      <c r="F40" s="36" t="s">
        <v>145</v>
      </c>
      <c r="G40" s="26">
        <v>198540</v>
      </c>
      <c r="H40" s="26">
        <v>27388</v>
      </c>
      <c r="I40" s="27">
        <v>27388</v>
      </c>
      <c r="J40" s="28">
        <v>58.91</v>
      </c>
      <c r="K40" s="28">
        <v>541.41999999999996</v>
      </c>
      <c r="L40" s="39">
        <f t="shared" si="1"/>
        <v>27988.329999999998</v>
      </c>
      <c r="M40" s="39">
        <v>76</v>
      </c>
      <c r="N40" s="39">
        <v>0</v>
      </c>
      <c r="O40" s="39">
        <v>0</v>
      </c>
      <c r="P40" s="39">
        <v>0</v>
      </c>
      <c r="Q40" s="39">
        <v>0</v>
      </c>
      <c r="R40" s="30">
        <f t="shared" ref="R40:R65" si="2">SUM(L40:Q40)</f>
        <v>28064.329999999998</v>
      </c>
    </row>
    <row r="41" spans="1:18" s="31" customFormat="1" ht="25.5" x14ac:dyDescent="0.2">
      <c r="A41" s="23">
        <v>34</v>
      </c>
      <c r="B41" s="24" t="s">
        <v>9</v>
      </c>
      <c r="C41" s="24" t="s">
        <v>114</v>
      </c>
      <c r="D41" s="24" t="s">
        <v>146</v>
      </c>
      <c r="E41" s="24" t="s">
        <v>123</v>
      </c>
      <c r="F41" s="36" t="s">
        <v>145</v>
      </c>
      <c r="G41" s="26">
        <v>152380</v>
      </c>
      <c r="H41" s="26">
        <v>21020</v>
      </c>
      <c r="I41" s="27">
        <v>21020</v>
      </c>
      <c r="J41" s="28">
        <v>45.21</v>
      </c>
      <c r="K41" s="28">
        <v>415.54</v>
      </c>
      <c r="L41" s="39">
        <f t="shared" si="1"/>
        <v>21480.75</v>
      </c>
      <c r="M41" s="39">
        <v>58</v>
      </c>
      <c r="N41" s="39">
        <v>0</v>
      </c>
      <c r="O41" s="39">
        <v>0</v>
      </c>
      <c r="P41" s="39">
        <v>0</v>
      </c>
      <c r="Q41" s="39">
        <v>0</v>
      </c>
      <c r="R41" s="30">
        <f t="shared" si="2"/>
        <v>21538.75</v>
      </c>
    </row>
    <row r="42" spans="1:18" s="31" customFormat="1" ht="25.5" x14ac:dyDescent="0.2">
      <c r="A42" s="23">
        <v>35</v>
      </c>
      <c r="B42" s="24" t="s">
        <v>9</v>
      </c>
      <c r="C42" s="24" t="s">
        <v>115</v>
      </c>
      <c r="D42" s="24" t="s">
        <v>147</v>
      </c>
      <c r="E42" s="24" t="s">
        <v>123</v>
      </c>
      <c r="F42" s="36" t="s">
        <v>145</v>
      </c>
      <c r="G42" s="26">
        <v>131502</v>
      </c>
      <c r="H42" s="26">
        <v>17864</v>
      </c>
      <c r="I42" s="27">
        <v>17864</v>
      </c>
      <c r="J42" s="28">
        <v>38.44</v>
      </c>
      <c r="K42" s="28">
        <v>353.14</v>
      </c>
      <c r="L42" s="39">
        <f t="shared" si="1"/>
        <v>18255.579999999998</v>
      </c>
      <c r="M42" s="39">
        <v>50</v>
      </c>
      <c r="N42" s="39">
        <v>0</v>
      </c>
      <c r="O42" s="39">
        <v>0</v>
      </c>
      <c r="P42" s="39">
        <v>0</v>
      </c>
      <c r="Q42" s="39">
        <v>0</v>
      </c>
      <c r="R42" s="30">
        <f t="shared" si="2"/>
        <v>18305.579999999998</v>
      </c>
    </row>
    <row r="43" spans="1:18" s="31" customFormat="1" ht="25.5" x14ac:dyDescent="0.2">
      <c r="A43" s="23">
        <v>36</v>
      </c>
      <c r="B43" s="24" t="s">
        <v>9</v>
      </c>
      <c r="C43" s="24" t="s">
        <v>116</v>
      </c>
      <c r="D43" s="24" t="s">
        <v>148</v>
      </c>
      <c r="E43" s="24" t="s">
        <v>124</v>
      </c>
      <c r="F43" s="36" t="s">
        <v>149</v>
      </c>
      <c r="G43" s="26">
        <v>87230</v>
      </c>
      <c r="H43" s="26">
        <v>65195</v>
      </c>
      <c r="I43" s="27">
        <v>4420</v>
      </c>
      <c r="J43" s="28">
        <v>0</v>
      </c>
      <c r="K43" s="28">
        <v>1917.18</v>
      </c>
      <c r="L43" s="39">
        <f t="shared" si="1"/>
        <v>6337.18</v>
      </c>
      <c r="M43" s="39">
        <v>6378</v>
      </c>
      <c r="N43" s="39">
        <v>6239</v>
      </c>
      <c r="O43" s="39">
        <v>6090</v>
      </c>
      <c r="P43" s="39">
        <v>5946</v>
      </c>
      <c r="Q43" s="39">
        <v>50620</v>
      </c>
      <c r="R43" s="30">
        <f t="shared" si="2"/>
        <v>81610.179999999993</v>
      </c>
    </row>
    <row r="44" spans="1:18" s="31" customFormat="1" ht="25.5" x14ac:dyDescent="0.2">
      <c r="A44" s="23">
        <v>37</v>
      </c>
      <c r="B44" s="24" t="s">
        <v>9</v>
      </c>
      <c r="C44" s="24" t="s">
        <v>117</v>
      </c>
      <c r="D44" s="24" t="s">
        <v>150</v>
      </c>
      <c r="E44" s="24" t="s">
        <v>124</v>
      </c>
      <c r="F44" s="36" t="s">
        <v>149</v>
      </c>
      <c r="G44" s="26">
        <v>162955</v>
      </c>
      <c r="H44" s="26">
        <v>121717</v>
      </c>
      <c r="I44" s="27">
        <v>8252</v>
      </c>
      <c r="J44" s="28">
        <v>0</v>
      </c>
      <c r="K44" s="28">
        <v>3579.3</v>
      </c>
      <c r="L44" s="39">
        <f t="shared" si="1"/>
        <v>11831.3</v>
      </c>
      <c r="M44" s="39">
        <v>11908</v>
      </c>
      <c r="N44" s="39">
        <v>11648</v>
      </c>
      <c r="O44" s="39">
        <v>11369</v>
      </c>
      <c r="P44" s="39">
        <v>11101</v>
      </c>
      <c r="Q44" s="39">
        <v>94507</v>
      </c>
      <c r="R44" s="30">
        <f t="shared" si="2"/>
        <v>152364.29999999999</v>
      </c>
    </row>
    <row r="45" spans="1:18" s="31" customFormat="1" ht="25.5" x14ac:dyDescent="0.2">
      <c r="A45" s="23">
        <v>38</v>
      </c>
      <c r="B45" s="24" t="s">
        <v>9</v>
      </c>
      <c r="C45" s="24" t="s">
        <v>118</v>
      </c>
      <c r="D45" s="24" t="s">
        <v>151</v>
      </c>
      <c r="E45" s="24" t="s">
        <v>125</v>
      </c>
      <c r="F45" s="36" t="s">
        <v>152</v>
      </c>
      <c r="G45" s="26">
        <v>338286</v>
      </c>
      <c r="H45" s="26">
        <v>252615</v>
      </c>
      <c r="I45" s="27">
        <v>17140</v>
      </c>
      <c r="J45" s="28">
        <v>0</v>
      </c>
      <c r="K45" s="28">
        <v>7372.09</v>
      </c>
      <c r="L45" s="39">
        <f t="shared" si="1"/>
        <v>24512.09</v>
      </c>
      <c r="M45" s="39">
        <v>24390</v>
      </c>
      <c r="N45" s="39">
        <v>23873</v>
      </c>
      <c r="O45" s="39">
        <v>23321</v>
      </c>
      <c r="P45" s="39">
        <v>22787</v>
      </c>
      <c r="Q45" s="39">
        <v>194508</v>
      </c>
      <c r="R45" s="30">
        <f t="shared" si="2"/>
        <v>313391.08999999997</v>
      </c>
    </row>
    <row r="46" spans="1:18" s="31" customFormat="1" ht="25.5" x14ac:dyDescent="0.2">
      <c r="A46" s="23">
        <v>39</v>
      </c>
      <c r="B46" s="24" t="s">
        <v>9</v>
      </c>
      <c r="C46" s="24" t="s">
        <v>119</v>
      </c>
      <c r="D46" s="24" t="s">
        <v>153</v>
      </c>
      <c r="E46" s="24" t="s">
        <v>125</v>
      </c>
      <c r="F46" s="36" t="s">
        <v>152</v>
      </c>
      <c r="G46" s="26">
        <v>181500</v>
      </c>
      <c r="H46" s="26">
        <v>120029</v>
      </c>
      <c r="I46" s="27">
        <v>9192</v>
      </c>
      <c r="J46" s="28">
        <v>0</v>
      </c>
      <c r="K46" s="28">
        <v>3498.23</v>
      </c>
      <c r="L46" s="39">
        <f t="shared" si="1"/>
        <v>12690.23</v>
      </c>
      <c r="M46" s="39">
        <v>12599</v>
      </c>
      <c r="N46" s="39">
        <v>12321</v>
      </c>
      <c r="O46" s="39">
        <v>12026</v>
      </c>
      <c r="P46" s="39">
        <v>11740</v>
      </c>
      <c r="Q46" s="39">
        <v>84394</v>
      </c>
      <c r="R46" s="30">
        <f t="shared" si="2"/>
        <v>145770.22999999998</v>
      </c>
    </row>
    <row r="47" spans="1:18" s="31" customFormat="1" ht="33" customHeight="1" x14ac:dyDescent="0.2">
      <c r="A47" s="23">
        <v>40</v>
      </c>
      <c r="B47" s="24" t="s">
        <v>9</v>
      </c>
      <c r="C47" s="24" t="s">
        <v>120</v>
      </c>
      <c r="D47" s="24" t="s">
        <v>154</v>
      </c>
      <c r="E47" s="24" t="s">
        <v>126</v>
      </c>
      <c r="F47" s="36" t="s">
        <v>155</v>
      </c>
      <c r="G47" s="26">
        <v>50995</v>
      </c>
      <c r="H47" s="26">
        <v>38280</v>
      </c>
      <c r="I47" s="27">
        <v>2552</v>
      </c>
      <c r="J47" s="28">
        <v>0</v>
      </c>
      <c r="K47" s="28">
        <v>1129.99</v>
      </c>
      <c r="L47" s="39">
        <f t="shared" si="1"/>
        <v>3681.99</v>
      </c>
      <c r="M47" s="39">
        <v>3625</v>
      </c>
      <c r="N47" s="39">
        <v>3550</v>
      </c>
      <c r="O47" s="39">
        <v>3469</v>
      </c>
      <c r="P47" s="39">
        <v>3392</v>
      </c>
      <c r="Q47" s="39">
        <v>29696</v>
      </c>
      <c r="R47" s="30">
        <f t="shared" si="2"/>
        <v>47413.99</v>
      </c>
    </row>
    <row r="48" spans="1:18" s="31" customFormat="1" ht="38.25" x14ac:dyDescent="0.2">
      <c r="A48" s="23">
        <v>41</v>
      </c>
      <c r="B48" s="24" t="s">
        <v>9</v>
      </c>
      <c r="C48" s="24" t="s">
        <v>230</v>
      </c>
      <c r="D48" s="24" t="s">
        <v>158</v>
      </c>
      <c r="E48" s="24" t="s">
        <v>127</v>
      </c>
      <c r="F48" s="36" t="s">
        <v>157</v>
      </c>
      <c r="G48" s="26">
        <v>3241836</v>
      </c>
      <c r="H48" s="26">
        <v>2576844</v>
      </c>
      <c r="I48" s="27">
        <v>166248</v>
      </c>
      <c r="J48" s="28">
        <v>0</v>
      </c>
      <c r="K48" s="28">
        <v>66567.08</v>
      </c>
      <c r="L48" s="39">
        <f t="shared" si="1"/>
        <v>232815.08000000002</v>
      </c>
      <c r="M48" s="39">
        <v>234656</v>
      </c>
      <c r="N48" s="39">
        <v>230051</v>
      </c>
      <c r="O48" s="39">
        <v>225106</v>
      </c>
      <c r="P48" s="39">
        <v>220338</v>
      </c>
      <c r="Q48" s="39">
        <v>2032610</v>
      </c>
      <c r="R48" s="30">
        <f t="shared" si="2"/>
        <v>3175576.08</v>
      </c>
    </row>
    <row r="49" spans="1:18" s="31" customFormat="1" ht="38.25" x14ac:dyDescent="0.2">
      <c r="A49" s="23">
        <v>42</v>
      </c>
      <c r="B49" s="24" t="s">
        <v>9</v>
      </c>
      <c r="C49" s="24" t="s">
        <v>121</v>
      </c>
      <c r="D49" s="24" t="s">
        <v>156</v>
      </c>
      <c r="E49" s="24" t="s">
        <v>127</v>
      </c>
      <c r="F49" s="36" t="s">
        <v>157</v>
      </c>
      <c r="G49" s="26">
        <v>250879</v>
      </c>
      <c r="H49" s="26">
        <v>193029</v>
      </c>
      <c r="I49" s="27">
        <v>12868</v>
      </c>
      <c r="J49" s="28">
        <v>0</v>
      </c>
      <c r="K49" s="28">
        <v>4984.3729999999996</v>
      </c>
      <c r="L49" s="39">
        <f t="shared" si="1"/>
        <v>17852.373</v>
      </c>
      <c r="M49" s="39">
        <v>17979</v>
      </c>
      <c r="N49" s="39">
        <v>17622</v>
      </c>
      <c r="O49" s="39">
        <v>17239</v>
      </c>
      <c r="P49" s="39">
        <v>16870</v>
      </c>
      <c r="Q49" s="39">
        <v>148949</v>
      </c>
      <c r="R49" s="30">
        <f t="shared" si="2"/>
        <v>236511.37299999999</v>
      </c>
    </row>
    <row r="50" spans="1:18" s="31" customFormat="1" ht="38.25" x14ac:dyDescent="0.2">
      <c r="A50" s="23">
        <v>43</v>
      </c>
      <c r="B50" s="24" t="s">
        <v>79</v>
      </c>
      <c r="C50" s="24" t="s">
        <v>179</v>
      </c>
      <c r="D50" s="24" t="s">
        <v>180</v>
      </c>
      <c r="E50" s="24" t="s">
        <v>181</v>
      </c>
      <c r="F50" s="36" t="s">
        <v>182</v>
      </c>
      <c r="G50" s="26">
        <v>400000</v>
      </c>
      <c r="H50" s="26">
        <v>317998</v>
      </c>
      <c r="I50" s="27">
        <v>20516</v>
      </c>
      <c r="J50" s="28">
        <v>0</v>
      </c>
      <c r="K50" s="28">
        <v>8378.94</v>
      </c>
      <c r="L50" s="39">
        <f t="shared" si="1"/>
        <v>28894.940000000002</v>
      </c>
      <c r="M50" s="39">
        <v>29167</v>
      </c>
      <c r="N50" s="39">
        <v>28584</v>
      </c>
      <c r="O50" s="39">
        <v>27959</v>
      </c>
      <c r="P50" s="39">
        <v>27356</v>
      </c>
      <c r="Q50" s="39">
        <v>251775</v>
      </c>
      <c r="R50" s="30">
        <f t="shared" si="2"/>
        <v>393735.94</v>
      </c>
    </row>
    <row r="51" spans="1:18" s="31" customFormat="1" ht="25.5" x14ac:dyDescent="0.2">
      <c r="A51" s="23">
        <v>44</v>
      </c>
      <c r="B51" s="24" t="s">
        <v>79</v>
      </c>
      <c r="C51" s="24" t="s">
        <v>183</v>
      </c>
      <c r="D51" s="24" t="s">
        <v>184</v>
      </c>
      <c r="E51" s="24" t="s">
        <v>185</v>
      </c>
      <c r="F51" s="36" t="s">
        <v>182</v>
      </c>
      <c r="G51" s="26">
        <v>33765</v>
      </c>
      <c r="H51" s="26">
        <v>26846</v>
      </c>
      <c r="I51" s="27">
        <v>1732</v>
      </c>
      <c r="J51" s="28">
        <v>0</v>
      </c>
      <c r="K51" s="28">
        <v>711.44</v>
      </c>
      <c r="L51" s="39">
        <f t="shared" si="1"/>
        <v>2443.44</v>
      </c>
      <c r="M51" s="39">
        <v>2462</v>
      </c>
      <c r="N51" s="39">
        <v>2413</v>
      </c>
      <c r="O51" s="39">
        <v>2360</v>
      </c>
      <c r="P51" s="39">
        <v>721</v>
      </c>
      <c r="Q51" s="39">
        <v>22840</v>
      </c>
      <c r="R51" s="30">
        <f t="shared" si="2"/>
        <v>33239.440000000002</v>
      </c>
    </row>
    <row r="52" spans="1:18" s="31" customFormat="1" ht="38.25" x14ac:dyDescent="0.2">
      <c r="A52" s="23">
        <v>45</v>
      </c>
      <c r="B52" s="24" t="s">
        <v>79</v>
      </c>
      <c r="C52" s="24" t="s">
        <v>196</v>
      </c>
      <c r="D52" s="24" t="s">
        <v>197</v>
      </c>
      <c r="E52" s="24" t="s">
        <v>185</v>
      </c>
      <c r="F52" s="36" t="s">
        <v>182</v>
      </c>
      <c r="G52" s="26">
        <v>33820</v>
      </c>
      <c r="H52" s="26">
        <v>26908</v>
      </c>
      <c r="I52" s="27">
        <v>1736</v>
      </c>
      <c r="J52" s="28">
        <v>0</v>
      </c>
      <c r="K52" s="28">
        <v>713.04</v>
      </c>
      <c r="L52" s="39">
        <f t="shared" si="1"/>
        <v>2449.04</v>
      </c>
      <c r="M52" s="39">
        <v>2468</v>
      </c>
      <c r="N52" s="39">
        <v>2419</v>
      </c>
      <c r="O52" s="39">
        <v>2366</v>
      </c>
      <c r="P52" s="39">
        <v>2315</v>
      </c>
      <c r="Q52" s="39">
        <v>21300</v>
      </c>
      <c r="R52" s="30">
        <f t="shared" si="2"/>
        <v>33317.040000000001</v>
      </c>
    </row>
    <row r="53" spans="1:18" s="31" customFormat="1" ht="25.5" x14ac:dyDescent="0.2">
      <c r="A53" s="23">
        <v>46</v>
      </c>
      <c r="B53" s="24" t="s">
        <v>79</v>
      </c>
      <c r="C53" s="24" t="s">
        <v>198</v>
      </c>
      <c r="D53" s="24" t="s">
        <v>199</v>
      </c>
      <c r="E53" s="24" t="s">
        <v>185</v>
      </c>
      <c r="F53" s="36" t="s">
        <v>182</v>
      </c>
      <c r="G53" s="26">
        <v>53161</v>
      </c>
      <c r="H53" s="26">
        <v>42284</v>
      </c>
      <c r="I53" s="27">
        <v>2728</v>
      </c>
      <c r="J53" s="28">
        <v>0</v>
      </c>
      <c r="K53" s="28">
        <v>1120.54</v>
      </c>
      <c r="L53" s="39">
        <f t="shared" si="1"/>
        <v>3848.54</v>
      </c>
      <c r="M53" s="39">
        <v>3878</v>
      </c>
      <c r="N53" s="39">
        <v>3801</v>
      </c>
      <c r="O53" s="39">
        <v>3718</v>
      </c>
      <c r="P53" s="39">
        <v>3638</v>
      </c>
      <c r="Q53" s="39">
        <v>33472</v>
      </c>
      <c r="R53" s="30">
        <f t="shared" si="2"/>
        <v>52355.54</v>
      </c>
    </row>
    <row r="54" spans="1:18" s="31" customFormat="1" ht="38.25" x14ac:dyDescent="0.2">
      <c r="A54" s="23">
        <v>47</v>
      </c>
      <c r="B54" s="24" t="s">
        <v>79</v>
      </c>
      <c r="C54" s="24" t="s">
        <v>188</v>
      </c>
      <c r="D54" s="24" t="s">
        <v>189</v>
      </c>
      <c r="E54" s="24" t="s">
        <v>186</v>
      </c>
      <c r="F54" s="36" t="s">
        <v>187</v>
      </c>
      <c r="G54" s="26">
        <v>193338</v>
      </c>
      <c r="H54" s="26">
        <v>124603</v>
      </c>
      <c r="I54" s="27">
        <v>9792</v>
      </c>
      <c r="J54" s="28">
        <v>0</v>
      </c>
      <c r="K54" s="28">
        <v>3286.8</v>
      </c>
      <c r="L54" s="39">
        <f t="shared" si="1"/>
        <v>13078.8</v>
      </c>
      <c r="M54" s="39">
        <v>13036</v>
      </c>
      <c r="N54" s="39">
        <v>12763</v>
      </c>
      <c r="O54" s="39">
        <v>12475</v>
      </c>
      <c r="P54" s="39">
        <v>12194</v>
      </c>
      <c r="Q54" s="39">
        <v>85017</v>
      </c>
      <c r="R54" s="30">
        <f>SUM(L54:Q54)</f>
        <v>148563.79999999999</v>
      </c>
    </row>
    <row r="55" spans="1:18" s="31" customFormat="1" ht="38.25" x14ac:dyDescent="0.2">
      <c r="A55" s="23">
        <v>48</v>
      </c>
      <c r="B55" s="24" t="s">
        <v>79</v>
      </c>
      <c r="C55" s="24" t="s">
        <v>190</v>
      </c>
      <c r="D55" s="24" t="s">
        <v>191</v>
      </c>
      <c r="E55" s="24" t="s">
        <v>186</v>
      </c>
      <c r="F55" s="36" t="s">
        <v>187</v>
      </c>
      <c r="G55" s="26">
        <v>69055</v>
      </c>
      <c r="H55" s="26">
        <v>35224</v>
      </c>
      <c r="I55" s="27">
        <v>3500</v>
      </c>
      <c r="J55" s="28">
        <v>0</v>
      </c>
      <c r="K55" s="28">
        <v>926.17</v>
      </c>
      <c r="L55" s="39">
        <f t="shared" si="1"/>
        <v>4426.17</v>
      </c>
      <c r="M55" s="39">
        <v>4393</v>
      </c>
      <c r="N55" s="39">
        <v>4295</v>
      </c>
      <c r="O55" s="39">
        <v>4192</v>
      </c>
      <c r="P55" s="39">
        <v>4092</v>
      </c>
      <c r="Q55" s="39">
        <v>19257</v>
      </c>
      <c r="R55" s="30">
        <f t="shared" si="2"/>
        <v>40655.17</v>
      </c>
    </row>
    <row r="56" spans="1:18" s="31" customFormat="1" ht="38.25" x14ac:dyDescent="0.2">
      <c r="A56" s="23">
        <v>49</v>
      </c>
      <c r="B56" s="24" t="s">
        <v>79</v>
      </c>
      <c r="C56" s="24" t="s">
        <v>192</v>
      </c>
      <c r="D56" s="24" t="s">
        <v>193</v>
      </c>
      <c r="E56" s="24" t="s">
        <v>186</v>
      </c>
      <c r="F56" s="36" t="s">
        <v>187</v>
      </c>
      <c r="G56" s="26">
        <v>385439</v>
      </c>
      <c r="H56" s="26">
        <v>307377</v>
      </c>
      <c r="I56" s="27">
        <v>19516</v>
      </c>
      <c r="J56" s="28">
        <v>0</v>
      </c>
      <c r="K56" s="28">
        <v>8126.78</v>
      </c>
      <c r="L56" s="39">
        <f t="shared" si="1"/>
        <v>27642.78</v>
      </c>
      <c r="M56" s="39">
        <v>27672</v>
      </c>
      <c r="N56" s="39">
        <v>27133</v>
      </c>
      <c r="O56" s="39">
        <v>26553</v>
      </c>
      <c r="P56" s="39">
        <v>25994</v>
      </c>
      <c r="Q56" s="39">
        <v>244798</v>
      </c>
      <c r="R56" s="30">
        <f t="shared" si="2"/>
        <v>379792.78</v>
      </c>
    </row>
    <row r="57" spans="1:18" s="31" customFormat="1" ht="38.25" x14ac:dyDescent="0.2">
      <c r="A57" s="23">
        <v>50</v>
      </c>
      <c r="B57" s="24" t="s">
        <v>79</v>
      </c>
      <c r="C57" s="24" t="s">
        <v>194</v>
      </c>
      <c r="D57" s="24" t="s">
        <v>195</v>
      </c>
      <c r="E57" s="24" t="s">
        <v>186</v>
      </c>
      <c r="F57" s="36" t="s">
        <v>187</v>
      </c>
      <c r="G57" s="26">
        <v>79994</v>
      </c>
      <c r="H57" s="26">
        <v>60233</v>
      </c>
      <c r="I57" s="27">
        <v>4052</v>
      </c>
      <c r="J57" s="28">
        <v>0</v>
      </c>
      <c r="K57" s="28">
        <v>1591.59</v>
      </c>
      <c r="L57" s="39">
        <f t="shared" si="1"/>
        <v>5643.59</v>
      </c>
      <c r="M57" s="39">
        <v>5643</v>
      </c>
      <c r="N57" s="39">
        <v>5530</v>
      </c>
      <c r="O57" s="39">
        <v>5410</v>
      </c>
      <c r="P57" s="39">
        <v>5294</v>
      </c>
      <c r="Q57" s="39">
        <v>46139</v>
      </c>
      <c r="R57" s="30">
        <f t="shared" si="2"/>
        <v>73659.59</v>
      </c>
    </row>
    <row r="58" spans="1:18" s="31" customFormat="1" ht="38.25" x14ac:dyDescent="0.2">
      <c r="A58" s="23">
        <v>51</v>
      </c>
      <c r="B58" s="24" t="s">
        <v>9</v>
      </c>
      <c r="C58" s="40" t="s">
        <v>215</v>
      </c>
      <c r="D58" s="24" t="s">
        <v>222</v>
      </c>
      <c r="E58" s="24" t="s">
        <v>216</v>
      </c>
      <c r="F58" s="36" t="s">
        <v>219</v>
      </c>
      <c r="G58" s="26">
        <v>616254</v>
      </c>
      <c r="H58" s="26">
        <v>554153</v>
      </c>
      <c r="I58" s="27">
        <v>20716</v>
      </c>
      <c r="J58" s="28">
        <v>0</v>
      </c>
      <c r="K58" s="28">
        <v>22134.13</v>
      </c>
      <c r="L58" s="39">
        <f t="shared" si="1"/>
        <v>42850.130000000005</v>
      </c>
      <c r="M58" s="39">
        <v>43478</v>
      </c>
      <c r="N58" s="39">
        <v>42647</v>
      </c>
      <c r="O58" s="39">
        <v>41697</v>
      </c>
      <c r="P58" s="39">
        <v>40808</v>
      </c>
      <c r="Q58" s="39">
        <v>669266</v>
      </c>
      <c r="R58" s="30">
        <f t="shared" si="2"/>
        <v>880746.13</v>
      </c>
    </row>
    <row r="59" spans="1:18" s="31" customFormat="1" ht="38.25" x14ac:dyDescent="0.2">
      <c r="A59" s="23">
        <v>52</v>
      </c>
      <c r="B59" s="24" t="s">
        <v>9</v>
      </c>
      <c r="C59" s="36" t="s">
        <v>217</v>
      </c>
      <c r="D59" s="24" t="s">
        <v>221</v>
      </c>
      <c r="E59" s="24" t="s">
        <v>220</v>
      </c>
      <c r="F59" s="36" t="s">
        <v>218</v>
      </c>
      <c r="G59" s="26">
        <v>529367</v>
      </c>
      <c r="H59" s="26">
        <v>479607</v>
      </c>
      <c r="I59" s="27">
        <v>18416</v>
      </c>
      <c r="J59" s="28">
        <v>0</v>
      </c>
      <c r="K59" s="28">
        <v>20314.12</v>
      </c>
      <c r="L59" s="39">
        <f t="shared" si="1"/>
        <v>38730.119999999995</v>
      </c>
      <c r="M59" s="39">
        <v>39254</v>
      </c>
      <c r="N59" s="39">
        <v>38470</v>
      </c>
      <c r="O59" s="39">
        <v>37577</v>
      </c>
      <c r="P59" s="39">
        <v>36740</v>
      </c>
      <c r="Q59" s="39">
        <v>580511</v>
      </c>
      <c r="R59" s="30">
        <f t="shared" si="2"/>
        <v>771282.12</v>
      </c>
    </row>
    <row r="60" spans="1:18" s="31" customFormat="1" ht="43.5" customHeight="1" x14ac:dyDescent="0.2">
      <c r="A60" s="23">
        <v>53</v>
      </c>
      <c r="B60" s="24" t="s">
        <v>9</v>
      </c>
      <c r="C60" s="36" t="s">
        <v>381</v>
      </c>
      <c r="D60" s="24" t="s">
        <v>224</v>
      </c>
      <c r="E60" s="24" t="s">
        <v>220</v>
      </c>
      <c r="F60" s="36" t="s">
        <v>223</v>
      </c>
      <c r="G60" s="26">
        <v>177285</v>
      </c>
      <c r="H60" s="26">
        <v>122742</v>
      </c>
      <c r="I60" s="27">
        <v>18184</v>
      </c>
      <c r="J60" s="28">
        <v>0</v>
      </c>
      <c r="K60" s="28">
        <v>4137.6899999999996</v>
      </c>
      <c r="L60" s="39">
        <f t="shared" si="1"/>
        <v>22321.69</v>
      </c>
      <c r="M60" s="39">
        <v>21985</v>
      </c>
      <c r="N60" s="39">
        <v>21313</v>
      </c>
      <c r="O60" s="39">
        <v>20624</v>
      </c>
      <c r="P60" s="39">
        <v>19945</v>
      </c>
      <c r="Q60" s="39">
        <v>33639</v>
      </c>
      <c r="R60" s="30">
        <f t="shared" si="2"/>
        <v>139827.69</v>
      </c>
    </row>
    <row r="61" spans="1:18" s="31" customFormat="1" ht="38.25" x14ac:dyDescent="0.2">
      <c r="A61" s="23">
        <v>54</v>
      </c>
      <c r="B61" s="24" t="s">
        <v>9</v>
      </c>
      <c r="C61" s="38" t="s">
        <v>235</v>
      </c>
      <c r="D61" s="24" t="s">
        <v>237</v>
      </c>
      <c r="E61" s="24" t="s">
        <v>236</v>
      </c>
      <c r="F61" s="36" t="s">
        <v>225</v>
      </c>
      <c r="G61" s="26">
        <v>325969</v>
      </c>
      <c r="H61" s="26">
        <v>276509</v>
      </c>
      <c r="I61" s="27">
        <v>16508</v>
      </c>
      <c r="J61" s="28">
        <v>0</v>
      </c>
      <c r="K61" s="28">
        <v>10502.85</v>
      </c>
      <c r="L61" s="39">
        <f t="shared" si="1"/>
        <v>27010.85</v>
      </c>
      <c r="M61" s="39">
        <v>26777</v>
      </c>
      <c r="N61" s="39">
        <v>26143</v>
      </c>
      <c r="O61" s="39">
        <v>25458</v>
      </c>
      <c r="P61" s="39">
        <v>24800</v>
      </c>
      <c r="Q61" s="39">
        <v>242596</v>
      </c>
      <c r="R61" s="30">
        <f t="shared" si="2"/>
        <v>372784.85</v>
      </c>
    </row>
    <row r="62" spans="1:18" s="31" customFormat="1" ht="38.25" x14ac:dyDescent="0.2">
      <c r="A62" s="23">
        <v>55</v>
      </c>
      <c r="B62" s="24" t="s">
        <v>9</v>
      </c>
      <c r="C62" s="36" t="s">
        <v>226</v>
      </c>
      <c r="D62" s="24" t="s">
        <v>228</v>
      </c>
      <c r="E62" s="24" t="s">
        <v>229</v>
      </c>
      <c r="F62" s="36" t="s">
        <v>227</v>
      </c>
      <c r="G62" s="26">
        <v>173684</v>
      </c>
      <c r="H62" s="26">
        <v>148896</v>
      </c>
      <c r="I62" s="27">
        <v>12408</v>
      </c>
      <c r="J62" s="28">
        <v>0</v>
      </c>
      <c r="K62" s="28">
        <v>6259.74</v>
      </c>
      <c r="L62" s="39">
        <f t="shared" si="1"/>
        <v>18667.739999999998</v>
      </c>
      <c r="M62" s="39">
        <v>18339</v>
      </c>
      <c r="N62" s="39">
        <v>17806</v>
      </c>
      <c r="O62" s="39">
        <v>17244</v>
      </c>
      <c r="P62" s="39">
        <v>16697</v>
      </c>
      <c r="Q62" s="39">
        <v>101847</v>
      </c>
      <c r="R62" s="30">
        <f t="shared" si="2"/>
        <v>190600.74</v>
      </c>
    </row>
    <row r="63" spans="1:18" s="31" customFormat="1" ht="38.25" x14ac:dyDescent="0.2">
      <c r="A63" s="23">
        <v>56</v>
      </c>
      <c r="B63" s="24" t="s">
        <v>9</v>
      </c>
      <c r="C63" s="36" t="s">
        <v>230</v>
      </c>
      <c r="D63" s="24" t="s">
        <v>232</v>
      </c>
      <c r="E63" s="24" t="s">
        <v>229</v>
      </c>
      <c r="F63" s="36" t="s">
        <v>231</v>
      </c>
      <c r="G63" s="26">
        <v>338823</v>
      </c>
      <c r="H63" s="26">
        <v>286244</v>
      </c>
      <c r="I63" s="27">
        <v>16944</v>
      </c>
      <c r="J63" s="28">
        <v>0</v>
      </c>
      <c r="K63" s="28">
        <v>12687.16</v>
      </c>
      <c r="L63" s="39">
        <f t="shared" si="1"/>
        <v>29631.16</v>
      </c>
      <c r="M63" s="39">
        <v>29271</v>
      </c>
      <c r="N63" s="39">
        <v>28518</v>
      </c>
      <c r="O63" s="39">
        <v>27703</v>
      </c>
      <c r="P63" s="39">
        <v>26919</v>
      </c>
      <c r="Q63" s="39">
        <v>260690</v>
      </c>
      <c r="R63" s="30">
        <f t="shared" si="2"/>
        <v>402732.16000000003</v>
      </c>
    </row>
    <row r="64" spans="1:18" s="31" customFormat="1" ht="25.5" x14ac:dyDescent="0.2">
      <c r="A64" s="23">
        <v>57</v>
      </c>
      <c r="B64" s="24" t="s">
        <v>9</v>
      </c>
      <c r="C64" s="41" t="s">
        <v>241</v>
      </c>
      <c r="D64" s="24" t="s">
        <v>263</v>
      </c>
      <c r="E64" s="42" t="s">
        <v>242</v>
      </c>
      <c r="F64" s="43" t="s">
        <v>243</v>
      </c>
      <c r="G64" s="26">
        <v>1500000</v>
      </c>
      <c r="H64" s="26">
        <v>1447824</v>
      </c>
      <c r="I64" s="27">
        <f>52176-52176</f>
        <v>0</v>
      </c>
      <c r="J64" s="28">
        <v>0</v>
      </c>
      <c r="K64" s="28">
        <v>65857.22</v>
      </c>
      <c r="L64" s="39">
        <f t="shared" si="1"/>
        <v>65857.22</v>
      </c>
      <c r="M64" s="39">
        <v>115640</v>
      </c>
      <c r="N64" s="39">
        <v>113416</v>
      </c>
      <c r="O64" s="39">
        <v>110861</v>
      </c>
      <c r="P64" s="39">
        <v>108475</v>
      </c>
      <c r="Q64" s="39">
        <v>1875776</v>
      </c>
      <c r="R64" s="30">
        <f t="shared" si="2"/>
        <v>2390025.2199999997</v>
      </c>
    </row>
    <row r="65" spans="1:18" s="31" customFormat="1" ht="25.5" x14ac:dyDescent="0.2">
      <c r="A65" s="23">
        <v>58</v>
      </c>
      <c r="B65" s="24" t="s">
        <v>9</v>
      </c>
      <c r="C65" s="41" t="s">
        <v>244</v>
      </c>
      <c r="D65" s="24" t="s">
        <v>338</v>
      </c>
      <c r="E65" s="44" t="s">
        <v>249</v>
      </c>
      <c r="F65" s="24" t="s">
        <v>251</v>
      </c>
      <c r="G65" s="45">
        <v>123096</v>
      </c>
      <c r="H65" s="26">
        <v>106294</v>
      </c>
      <c r="I65" s="27">
        <v>8348</v>
      </c>
      <c r="J65" s="28">
        <v>0</v>
      </c>
      <c r="K65" s="28">
        <v>4605.6400000000003</v>
      </c>
      <c r="L65" s="39">
        <f t="shared" si="1"/>
        <v>12953.64</v>
      </c>
      <c r="M65" s="39">
        <v>12587</v>
      </c>
      <c r="N65" s="39">
        <v>12230</v>
      </c>
      <c r="O65" s="39">
        <v>11853</v>
      </c>
      <c r="P65" s="39">
        <v>11487</v>
      </c>
      <c r="Q65" s="39">
        <v>76490</v>
      </c>
      <c r="R65" s="30">
        <f t="shared" si="2"/>
        <v>137600.64000000001</v>
      </c>
    </row>
    <row r="66" spans="1:18" s="31" customFormat="1" ht="25.5" x14ac:dyDescent="0.2">
      <c r="A66" s="23">
        <v>59</v>
      </c>
      <c r="B66" s="24" t="s">
        <v>9</v>
      </c>
      <c r="C66" s="41" t="s">
        <v>245</v>
      </c>
      <c r="D66" s="24" t="s">
        <v>340</v>
      </c>
      <c r="E66" s="44" t="s">
        <v>249</v>
      </c>
      <c r="F66" s="24" t="s">
        <v>252</v>
      </c>
      <c r="G66" s="45">
        <v>57283</v>
      </c>
      <c r="H66" s="26">
        <v>33125</v>
      </c>
      <c r="I66" s="27">
        <v>12060</v>
      </c>
      <c r="J66" s="28">
        <v>0</v>
      </c>
      <c r="K66" s="28">
        <v>1279.8399999999999</v>
      </c>
      <c r="L66" s="39">
        <f t="shared" si="1"/>
        <v>13339.84</v>
      </c>
      <c r="M66" s="39">
        <v>12845</v>
      </c>
      <c r="N66" s="39">
        <v>9275</v>
      </c>
      <c r="O66" s="39">
        <v>0</v>
      </c>
      <c r="P66" s="39">
        <v>0</v>
      </c>
      <c r="Q66" s="39">
        <v>0</v>
      </c>
      <c r="R66" s="30">
        <f t="shared" ref="R66:R88" si="3">SUM(L66:Q66)</f>
        <v>35459.839999999997</v>
      </c>
    </row>
    <row r="67" spans="1:18" s="31" customFormat="1" ht="25.5" x14ac:dyDescent="0.2">
      <c r="A67" s="23">
        <v>60</v>
      </c>
      <c r="B67" s="24" t="s">
        <v>9</v>
      </c>
      <c r="C67" s="41" t="s">
        <v>246</v>
      </c>
      <c r="D67" s="24" t="s">
        <v>339</v>
      </c>
      <c r="E67" s="44" t="s">
        <v>249</v>
      </c>
      <c r="F67" s="24" t="s">
        <v>253</v>
      </c>
      <c r="G67" s="45">
        <v>327206</v>
      </c>
      <c r="H67" s="26">
        <v>300758</v>
      </c>
      <c r="I67" s="27">
        <v>13224</v>
      </c>
      <c r="J67" s="28">
        <v>0</v>
      </c>
      <c r="K67" s="28">
        <v>13067.36</v>
      </c>
      <c r="L67" s="39">
        <f t="shared" si="1"/>
        <v>26291.360000000001</v>
      </c>
      <c r="M67" s="39">
        <v>25711</v>
      </c>
      <c r="N67" s="39">
        <v>25164</v>
      </c>
      <c r="O67" s="39">
        <v>24553</v>
      </c>
      <c r="P67" s="39">
        <v>23975</v>
      </c>
      <c r="Q67" s="39">
        <v>329297</v>
      </c>
      <c r="R67" s="30">
        <f t="shared" si="3"/>
        <v>454991.35999999999</v>
      </c>
    </row>
    <row r="68" spans="1:18" s="31" customFormat="1" ht="25.5" x14ac:dyDescent="0.2">
      <c r="A68" s="23">
        <v>61</v>
      </c>
      <c r="B68" s="24" t="s">
        <v>9</v>
      </c>
      <c r="C68" s="41" t="s">
        <v>247</v>
      </c>
      <c r="D68" s="24" t="s">
        <v>336</v>
      </c>
      <c r="E68" s="44" t="s">
        <v>249</v>
      </c>
      <c r="F68" s="24" t="s">
        <v>252</v>
      </c>
      <c r="G68" s="45">
        <v>49895</v>
      </c>
      <c r="H68" s="26">
        <v>28778</v>
      </c>
      <c r="I68" s="27">
        <v>10508</v>
      </c>
      <c r="J68" s="28">
        <v>0</v>
      </c>
      <c r="K68" s="28">
        <v>1111.71</v>
      </c>
      <c r="L68" s="39">
        <f t="shared" si="1"/>
        <v>11619.71</v>
      </c>
      <c r="M68" s="39">
        <v>11189</v>
      </c>
      <c r="N68" s="39">
        <v>7995</v>
      </c>
      <c r="O68" s="39">
        <v>0</v>
      </c>
      <c r="P68" s="39">
        <v>0</v>
      </c>
      <c r="Q68" s="39">
        <v>0</v>
      </c>
      <c r="R68" s="30">
        <f t="shared" si="3"/>
        <v>30803.71</v>
      </c>
    </row>
    <row r="69" spans="1:18" s="31" customFormat="1" ht="25.5" x14ac:dyDescent="0.2">
      <c r="A69" s="23">
        <v>62</v>
      </c>
      <c r="B69" s="24" t="s">
        <v>9</v>
      </c>
      <c r="C69" s="41" t="s">
        <v>248</v>
      </c>
      <c r="D69" s="24" t="s">
        <v>337</v>
      </c>
      <c r="E69" s="44" t="s">
        <v>250</v>
      </c>
      <c r="F69" s="24" t="s">
        <v>251</v>
      </c>
      <c r="G69" s="45">
        <v>121442</v>
      </c>
      <c r="H69" s="26">
        <v>104970</v>
      </c>
      <c r="I69" s="27">
        <v>8236</v>
      </c>
      <c r="J69" s="28">
        <v>0</v>
      </c>
      <c r="K69" s="28">
        <v>4548.34</v>
      </c>
      <c r="L69" s="39">
        <f t="shared" si="1"/>
        <v>12784.34</v>
      </c>
      <c r="M69" s="39">
        <v>12422</v>
      </c>
      <c r="N69" s="39">
        <v>12071</v>
      </c>
      <c r="O69" s="39">
        <v>11699</v>
      </c>
      <c r="P69" s="39">
        <v>11338</v>
      </c>
      <c r="Q69" s="39">
        <v>75601</v>
      </c>
      <c r="R69" s="30">
        <f t="shared" si="3"/>
        <v>135915.34</v>
      </c>
    </row>
    <row r="70" spans="1:18" s="31" customFormat="1" ht="31.5" customHeight="1" x14ac:dyDescent="0.2">
      <c r="A70" s="23">
        <v>63</v>
      </c>
      <c r="B70" s="24" t="s">
        <v>9</v>
      </c>
      <c r="C70" s="41" t="s">
        <v>259</v>
      </c>
      <c r="D70" s="24" t="s">
        <v>345</v>
      </c>
      <c r="E70" s="44" t="s">
        <v>258</v>
      </c>
      <c r="F70" s="24" t="s">
        <v>260</v>
      </c>
      <c r="G70" s="45">
        <v>148679</v>
      </c>
      <c r="H70" s="26">
        <v>137863</v>
      </c>
      <c r="I70" s="27">
        <v>10816</v>
      </c>
      <c r="J70" s="28">
        <v>0</v>
      </c>
      <c r="K70" s="28">
        <v>6009.52</v>
      </c>
      <c r="L70" s="39">
        <f t="shared" si="1"/>
        <v>16825.52</v>
      </c>
      <c r="M70" s="39">
        <v>16347</v>
      </c>
      <c r="N70" s="39">
        <v>15883</v>
      </c>
      <c r="O70" s="39">
        <v>15392</v>
      </c>
      <c r="P70" s="39">
        <v>14914</v>
      </c>
      <c r="Q70" s="39">
        <v>99401</v>
      </c>
      <c r="R70" s="30">
        <f t="shared" si="3"/>
        <v>178762.52000000002</v>
      </c>
    </row>
    <row r="71" spans="1:18" s="31" customFormat="1" ht="31.5" customHeight="1" x14ac:dyDescent="0.2">
      <c r="A71" s="23">
        <v>64</v>
      </c>
      <c r="B71" s="24" t="s">
        <v>9</v>
      </c>
      <c r="C71" s="41" t="s">
        <v>382</v>
      </c>
      <c r="D71" s="24" t="s">
        <v>346</v>
      </c>
      <c r="E71" s="44" t="s">
        <v>258</v>
      </c>
      <c r="F71" s="24" t="s">
        <v>261</v>
      </c>
      <c r="G71" s="45">
        <v>189348</v>
      </c>
      <c r="H71" s="26">
        <v>170172</v>
      </c>
      <c r="I71" s="27">
        <v>9588</v>
      </c>
      <c r="J71" s="28">
        <v>0</v>
      </c>
      <c r="K71" s="28">
        <v>7525.1</v>
      </c>
      <c r="L71" s="39">
        <f t="shared" si="1"/>
        <v>17113.099999999999</v>
      </c>
      <c r="M71" s="39">
        <v>16684</v>
      </c>
      <c r="N71" s="39">
        <v>16274</v>
      </c>
      <c r="O71" s="39">
        <v>15828</v>
      </c>
      <c r="P71" s="39">
        <v>15400</v>
      </c>
      <c r="Q71" s="39">
        <v>158901</v>
      </c>
      <c r="R71" s="30">
        <f t="shared" si="3"/>
        <v>240200.1</v>
      </c>
    </row>
    <row r="72" spans="1:18" s="31" customFormat="1" ht="25.5" x14ac:dyDescent="0.2">
      <c r="A72" s="23">
        <v>65</v>
      </c>
      <c r="B72" s="24" t="s">
        <v>9</v>
      </c>
      <c r="C72" s="41" t="s">
        <v>383</v>
      </c>
      <c r="D72" s="24" t="s">
        <v>344</v>
      </c>
      <c r="E72" s="44" t="s">
        <v>258</v>
      </c>
      <c r="F72" s="24" t="s">
        <v>260</v>
      </c>
      <c r="G72" s="45">
        <v>122826</v>
      </c>
      <c r="H72" s="26">
        <v>113890</v>
      </c>
      <c r="I72" s="27">
        <v>8936</v>
      </c>
      <c r="J72" s="28">
        <v>0</v>
      </c>
      <c r="K72" s="28">
        <v>4964.51</v>
      </c>
      <c r="L72" s="39">
        <f t="shared" si="1"/>
        <v>13900.51</v>
      </c>
      <c r="M72" s="39">
        <v>13505</v>
      </c>
      <c r="N72" s="39">
        <v>13122</v>
      </c>
      <c r="O72" s="39">
        <v>12716</v>
      </c>
      <c r="P72" s="39">
        <v>12322</v>
      </c>
      <c r="Q72" s="39">
        <v>82109</v>
      </c>
      <c r="R72" s="30">
        <f t="shared" si="3"/>
        <v>147674.51</v>
      </c>
    </row>
    <row r="73" spans="1:18" s="31" customFormat="1" ht="25.5" x14ac:dyDescent="0.2">
      <c r="A73" s="23">
        <v>66</v>
      </c>
      <c r="B73" s="24" t="s">
        <v>9</v>
      </c>
      <c r="C73" s="41" t="s">
        <v>384</v>
      </c>
      <c r="D73" s="24" t="s">
        <v>343</v>
      </c>
      <c r="E73" s="44" t="s">
        <v>258</v>
      </c>
      <c r="F73" s="24" t="s">
        <v>261</v>
      </c>
      <c r="G73" s="45">
        <v>244901</v>
      </c>
      <c r="H73" s="26">
        <v>231837</v>
      </c>
      <c r="I73" s="27">
        <v>13064</v>
      </c>
      <c r="J73" s="28">
        <v>0</v>
      </c>
      <c r="K73" s="28">
        <v>10251.969999999999</v>
      </c>
      <c r="L73" s="39">
        <f t="shared" ref="L73:L94" si="4">I73+J73+K73</f>
        <v>23315.97</v>
      </c>
      <c r="M73" s="39">
        <v>23316</v>
      </c>
      <c r="N73" s="39">
        <v>22173</v>
      </c>
      <c r="O73" s="39">
        <v>21565</v>
      </c>
      <c r="P73" s="39">
        <v>20982</v>
      </c>
      <c r="Q73" s="39">
        <v>215880.03000000003</v>
      </c>
      <c r="R73" s="30">
        <f t="shared" si="3"/>
        <v>327232</v>
      </c>
    </row>
    <row r="74" spans="1:18" s="31" customFormat="1" ht="30.75" customHeight="1" x14ac:dyDescent="0.2">
      <c r="A74" s="23">
        <v>67</v>
      </c>
      <c r="B74" s="24" t="s">
        <v>9</v>
      </c>
      <c r="C74" s="41" t="s">
        <v>385</v>
      </c>
      <c r="D74" s="24" t="s">
        <v>342</v>
      </c>
      <c r="E74" s="44" t="s">
        <v>258</v>
      </c>
      <c r="F74" s="24" t="s">
        <v>260</v>
      </c>
      <c r="G74" s="45">
        <v>33903</v>
      </c>
      <c r="H74" s="26">
        <v>31435</v>
      </c>
      <c r="I74" s="27">
        <v>2468</v>
      </c>
      <c r="J74" s="28">
        <v>0</v>
      </c>
      <c r="K74" s="28">
        <v>1370.25</v>
      </c>
      <c r="L74" s="39">
        <f t="shared" si="4"/>
        <v>3838.25</v>
      </c>
      <c r="M74" s="39">
        <v>3729</v>
      </c>
      <c r="N74" s="39">
        <v>3623</v>
      </c>
      <c r="O74" s="39">
        <v>3511</v>
      </c>
      <c r="P74" s="39">
        <v>3402</v>
      </c>
      <c r="Q74" s="39">
        <v>22651</v>
      </c>
      <c r="R74" s="30">
        <f t="shared" si="3"/>
        <v>40754.25</v>
      </c>
    </row>
    <row r="75" spans="1:18" s="31" customFormat="1" ht="25.5" x14ac:dyDescent="0.2">
      <c r="A75" s="23">
        <v>68</v>
      </c>
      <c r="B75" s="24" t="s">
        <v>9</v>
      </c>
      <c r="C75" s="41" t="s">
        <v>386</v>
      </c>
      <c r="D75" s="24" t="s">
        <v>341</v>
      </c>
      <c r="E75" s="44" t="s">
        <v>258</v>
      </c>
      <c r="F75" s="24" t="s">
        <v>257</v>
      </c>
      <c r="G75" s="45">
        <v>75510</v>
      </c>
      <c r="H75" s="26">
        <v>43604</v>
      </c>
      <c r="I75" s="27">
        <v>15900</v>
      </c>
      <c r="J75" s="28">
        <v>0</v>
      </c>
      <c r="K75" s="28">
        <v>1714.64</v>
      </c>
      <c r="L75" s="39">
        <f t="shared" si="4"/>
        <v>17614.64</v>
      </c>
      <c r="M75" s="39">
        <v>16951</v>
      </c>
      <c r="N75" s="39">
        <v>12178</v>
      </c>
      <c r="O75" s="39">
        <v>0</v>
      </c>
      <c r="P75" s="39">
        <v>0</v>
      </c>
      <c r="Q75" s="39">
        <v>0</v>
      </c>
      <c r="R75" s="30">
        <f t="shared" si="3"/>
        <v>46743.64</v>
      </c>
    </row>
    <row r="76" spans="1:18" s="31" customFormat="1" ht="25.5" x14ac:dyDescent="0.2">
      <c r="A76" s="23">
        <v>69</v>
      </c>
      <c r="B76" s="46" t="s">
        <v>9</v>
      </c>
      <c r="C76" s="47" t="s">
        <v>264</v>
      </c>
      <c r="D76" s="24" t="s">
        <v>266</v>
      </c>
      <c r="E76" s="44" t="s">
        <v>267</v>
      </c>
      <c r="F76" s="24" t="s">
        <v>265</v>
      </c>
      <c r="G76" s="45">
        <v>55228</v>
      </c>
      <c r="H76" s="26">
        <v>31972</v>
      </c>
      <c r="I76" s="27">
        <v>11628</v>
      </c>
      <c r="J76" s="28">
        <v>0</v>
      </c>
      <c r="K76" s="28">
        <v>1274.8699999999999</v>
      </c>
      <c r="L76" s="39">
        <f t="shared" si="4"/>
        <v>12902.869999999999</v>
      </c>
      <c r="M76" s="39">
        <v>12410</v>
      </c>
      <c r="N76" s="39">
        <v>9008</v>
      </c>
      <c r="O76" s="39">
        <v>0</v>
      </c>
      <c r="P76" s="39">
        <v>0</v>
      </c>
      <c r="Q76" s="39">
        <v>0</v>
      </c>
      <c r="R76" s="30">
        <f t="shared" si="3"/>
        <v>34320.869999999995</v>
      </c>
    </row>
    <row r="77" spans="1:18" s="31" customFormat="1" ht="25.5" x14ac:dyDescent="0.2">
      <c r="A77" s="23">
        <v>70</v>
      </c>
      <c r="B77" s="46" t="s">
        <v>9</v>
      </c>
      <c r="C77" s="47" t="s">
        <v>387</v>
      </c>
      <c r="D77" s="24" t="s">
        <v>268</v>
      </c>
      <c r="E77" s="44" t="s">
        <v>267</v>
      </c>
      <c r="F77" s="24" t="s">
        <v>265</v>
      </c>
      <c r="G77" s="45">
        <v>87571</v>
      </c>
      <c r="H77" s="26">
        <v>49412</v>
      </c>
      <c r="I77" s="27">
        <v>18436</v>
      </c>
      <c r="J77" s="28">
        <v>0</v>
      </c>
      <c r="K77" s="28">
        <v>1967.35</v>
      </c>
      <c r="L77" s="39">
        <f t="shared" si="4"/>
        <v>20403.349999999999</v>
      </c>
      <c r="M77" s="39">
        <v>19623</v>
      </c>
      <c r="N77" s="39">
        <v>12950</v>
      </c>
      <c r="O77" s="39">
        <v>0</v>
      </c>
      <c r="P77" s="39">
        <v>0</v>
      </c>
      <c r="Q77" s="39">
        <v>0</v>
      </c>
      <c r="R77" s="30">
        <f t="shared" si="3"/>
        <v>52976.35</v>
      </c>
    </row>
    <row r="78" spans="1:18" s="31" customFormat="1" ht="25.5" x14ac:dyDescent="0.2">
      <c r="A78" s="23">
        <v>71</v>
      </c>
      <c r="B78" s="46" t="s">
        <v>9</v>
      </c>
      <c r="C78" s="47" t="s">
        <v>388</v>
      </c>
      <c r="D78" s="24" t="s">
        <v>269</v>
      </c>
      <c r="E78" s="44" t="s">
        <v>271</v>
      </c>
      <c r="F78" s="24" t="s">
        <v>270</v>
      </c>
      <c r="G78" s="45">
        <v>553229</v>
      </c>
      <c r="H78" s="26">
        <v>532465</v>
      </c>
      <c r="I78" s="27">
        <v>19244</v>
      </c>
      <c r="J78" s="28">
        <v>0</v>
      </c>
      <c r="K78" s="28">
        <v>26474.9</v>
      </c>
      <c r="L78" s="39">
        <f t="shared" si="4"/>
        <v>45718.9</v>
      </c>
      <c r="M78" s="39">
        <v>44754</v>
      </c>
      <c r="N78" s="39">
        <v>43857</v>
      </c>
      <c r="O78" s="39">
        <v>42827</v>
      </c>
      <c r="P78" s="39">
        <v>41865</v>
      </c>
      <c r="Q78" s="39">
        <v>691203</v>
      </c>
      <c r="R78" s="30">
        <f t="shared" si="3"/>
        <v>910224.9</v>
      </c>
    </row>
    <row r="79" spans="1:18" s="31" customFormat="1" ht="25.5" x14ac:dyDescent="0.2">
      <c r="A79" s="23">
        <v>72</v>
      </c>
      <c r="B79" s="46" t="s">
        <v>9</v>
      </c>
      <c r="C79" s="47" t="s">
        <v>389</v>
      </c>
      <c r="D79" s="24" t="s">
        <v>278</v>
      </c>
      <c r="E79" s="44" t="s">
        <v>280</v>
      </c>
      <c r="F79" s="24" t="s">
        <v>279</v>
      </c>
      <c r="G79" s="45">
        <v>398705</v>
      </c>
      <c r="H79" s="26">
        <v>375197</v>
      </c>
      <c r="I79" s="27">
        <v>23508</v>
      </c>
      <c r="J79" s="28">
        <v>0</v>
      </c>
      <c r="K79" s="28">
        <v>16142.12</v>
      </c>
      <c r="L79" s="39">
        <f t="shared" si="4"/>
        <v>39650.120000000003</v>
      </c>
      <c r="M79" s="39">
        <v>38626</v>
      </c>
      <c r="N79" s="39">
        <v>37641</v>
      </c>
      <c r="O79" s="39">
        <v>36581</v>
      </c>
      <c r="P79" s="39">
        <v>35560</v>
      </c>
      <c r="Q79" s="39">
        <v>332220</v>
      </c>
      <c r="R79" s="30">
        <f t="shared" si="3"/>
        <v>520278.12</v>
      </c>
    </row>
    <row r="80" spans="1:18" s="31" customFormat="1" ht="25.5" x14ac:dyDescent="0.2">
      <c r="A80" s="23">
        <v>73</v>
      </c>
      <c r="B80" s="46" t="s">
        <v>9</v>
      </c>
      <c r="C80" s="47" t="s">
        <v>281</v>
      </c>
      <c r="D80" s="24" t="s">
        <v>282</v>
      </c>
      <c r="E80" s="44" t="s">
        <v>280</v>
      </c>
      <c r="F80" s="24" t="s">
        <v>279</v>
      </c>
      <c r="G80" s="45">
        <v>378335</v>
      </c>
      <c r="H80" s="26">
        <v>358679</v>
      </c>
      <c r="I80" s="27">
        <v>19656</v>
      </c>
      <c r="J80" s="28">
        <v>0</v>
      </c>
      <c r="K80" s="28">
        <v>15450</v>
      </c>
      <c r="L80" s="39">
        <f t="shared" si="4"/>
        <v>35106</v>
      </c>
      <c r="M80" s="39">
        <v>34250</v>
      </c>
      <c r="N80" s="39">
        <v>33432</v>
      </c>
      <c r="O80" s="39">
        <v>32540</v>
      </c>
      <c r="P80" s="39">
        <v>31686</v>
      </c>
      <c r="Q80" s="39">
        <v>339302</v>
      </c>
      <c r="R80" s="30">
        <f t="shared" si="3"/>
        <v>506316</v>
      </c>
    </row>
    <row r="81" spans="1:27" s="31" customFormat="1" ht="25.5" x14ac:dyDescent="0.2">
      <c r="A81" s="23">
        <v>74</v>
      </c>
      <c r="B81" s="24" t="s">
        <v>9</v>
      </c>
      <c r="C81" s="48" t="s">
        <v>283</v>
      </c>
      <c r="D81" s="24" t="s">
        <v>302</v>
      </c>
      <c r="E81" s="49" t="s">
        <v>289</v>
      </c>
      <c r="F81" s="49" t="s">
        <v>290</v>
      </c>
      <c r="G81" s="50">
        <v>795928</v>
      </c>
      <c r="H81" s="51">
        <v>673476</v>
      </c>
      <c r="I81" s="27">
        <f>122452-122452</f>
        <v>0</v>
      </c>
      <c r="J81" s="28">
        <v>0</v>
      </c>
      <c r="K81" s="28">
        <v>25027.55</v>
      </c>
      <c r="L81" s="39">
        <f t="shared" si="4"/>
        <v>25027.55</v>
      </c>
      <c r="M81" s="39">
        <v>142787</v>
      </c>
      <c r="N81" s="39">
        <v>138140</v>
      </c>
      <c r="O81" s="39">
        <v>133416</v>
      </c>
      <c r="P81" s="39">
        <v>128737</v>
      </c>
      <c r="Q81" s="39">
        <v>185299</v>
      </c>
      <c r="R81" s="30">
        <f>SUM(L81:Q81)</f>
        <v>753406.55</v>
      </c>
    </row>
    <row r="82" spans="1:27" s="31" customFormat="1" ht="38.25" x14ac:dyDescent="0.2">
      <c r="A82" s="23">
        <v>75</v>
      </c>
      <c r="B82" s="24" t="s">
        <v>9</v>
      </c>
      <c r="C82" s="48" t="s">
        <v>407</v>
      </c>
      <c r="D82" s="24" t="s">
        <v>305</v>
      </c>
      <c r="E82" s="49" t="s">
        <v>291</v>
      </c>
      <c r="F82" s="49" t="s">
        <v>292</v>
      </c>
      <c r="G82" s="50">
        <v>38720</v>
      </c>
      <c r="H82" s="51">
        <v>0</v>
      </c>
      <c r="I82" s="27">
        <v>0</v>
      </c>
      <c r="J82" s="28">
        <v>0</v>
      </c>
      <c r="K82" s="28">
        <v>113.39</v>
      </c>
      <c r="L82" s="39">
        <f t="shared" si="4"/>
        <v>113.39</v>
      </c>
      <c r="M82" s="39">
        <v>22161</v>
      </c>
      <c r="N82" s="39">
        <v>21623</v>
      </c>
      <c r="O82" s="39">
        <v>21084</v>
      </c>
      <c r="P82" s="39">
        <v>20546</v>
      </c>
      <c r="Q82" s="39">
        <v>22586</v>
      </c>
      <c r="R82" s="30">
        <f>SUM(L82:Q82)</f>
        <v>108113.39</v>
      </c>
    </row>
    <row r="83" spans="1:27" s="31" customFormat="1" ht="25.5" x14ac:dyDescent="0.2">
      <c r="A83" s="23">
        <v>76</v>
      </c>
      <c r="B83" s="24" t="s">
        <v>9</v>
      </c>
      <c r="C83" s="48" t="s">
        <v>284</v>
      </c>
      <c r="D83" s="24" t="s">
        <v>306</v>
      </c>
      <c r="E83" s="49" t="s">
        <v>291</v>
      </c>
      <c r="F83" s="49" t="s">
        <v>293</v>
      </c>
      <c r="G83" s="50">
        <v>252948</v>
      </c>
      <c r="H83" s="51">
        <v>240140</v>
      </c>
      <c r="I83" s="27">
        <v>12808</v>
      </c>
      <c r="J83" s="28">
        <v>0</v>
      </c>
      <c r="K83" s="28">
        <v>10150.629999999999</v>
      </c>
      <c r="L83" s="39">
        <f t="shared" si="4"/>
        <v>22958.629999999997</v>
      </c>
      <c r="M83" s="39">
        <v>22411</v>
      </c>
      <c r="N83" s="39">
        <v>21889</v>
      </c>
      <c r="O83" s="39">
        <v>21318</v>
      </c>
      <c r="P83" s="39">
        <v>20772</v>
      </c>
      <c r="Q83" s="39">
        <v>230321</v>
      </c>
      <c r="R83" s="30">
        <f t="shared" si="3"/>
        <v>339669.63</v>
      </c>
    </row>
    <row r="84" spans="1:27" s="31" customFormat="1" ht="38.25" x14ac:dyDescent="0.2">
      <c r="A84" s="23">
        <v>77</v>
      </c>
      <c r="B84" s="24" t="s">
        <v>9</v>
      </c>
      <c r="C84" s="48" t="s">
        <v>285</v>
      </c>
      <c r="D84" s="24" t="s">
        <v>304</v>
      </c>
      <c r="E84" s="49" t="s">
        <v>291</v>
      </c>
      <c r="F84" s="49" t="s">
        <v>21</v>
      </c>
      <c r="G84" s="50">
        <v>207274</v>
      </c>
      <c r="H84" s="51">
        <v>44129</v>
      </c>
      <c r="I84" s="27">
        <v>36048</v>
      </c>
      <c r="J84" s="28">
        <v>0</v>
      </c>
      <c r="K84" s="28">
        <v>2275.7800000000002</v>
      </c>
      <c r="L84" s="39">
        <f t="shared" si="4"/>
        <v>38323.78</v>
      </c>
      <c r="M84" s="39">
        <v>42391</v>
      </c>
      <c r="N84" s="39">
        <v>41021</v>
      </c>
      <c r="O84" s="39">
        <v>39627</v>
      </c>
      <c r="P84" s="39">
        <v>38247</v>
      </c>
      <c r="Q84" s="39">
        <v>33165</v>
      </c>
      <c r="R84" s="30">
        <f t="shared" si="3"/>
        <v>232774.78</v>
      </c>
    </row>
    <row r="85" spans="1:27" s="31" customFormat="1" ht="38.25" x14ac:dyDescent="0.2">
      <c r="A85" s="23">
        <v>78</v>
      </c>
      <c r="B85" s="24" t="s">
        <v>9</v>
      </c>
      <c r="C85" s="48" t="s">
        <v>286</v>
      </c>
      <c r="D85" s="24" t="s">
        <v>303</v>
      </c>
      <c r="E85" s="49" t="s">
        <v>291</v>
      </c>
      <c r="F85" s="49" t="s">
        <v>21</v>
      </c>
      <c r="G85" s="50">
        <v>248141</v>
      </c>
      <c r="H85" s="51">
        <v>143564</v>
      </c>
      <c r="I85" s="27">
        <v>43156</v>
      </c>
      <c r="J85" s="28">
        <v>0</v>
      </c>
      <c r="K85" s="28">
        <v>5153.3900000000003</v>
      </c>
      <c r="L85" s="39">
        <f t="shared" si="4"/>
        <v>48309.39</v>
      </c>
      <c r="M85" s="39">
        <v>50749</v>
      </c>
      <c r="N85" s="39">
        <v>49109</v>
      </c>
      <c r="O85" s="39">
        <v>47440</v>
      </c>
      <c r="P85" s="39">
        <v>45788</v>
      </c>
      <c r="Q85" s="39">
        <v>37273</v>
      </c>
      <c r="R85" s="30">
        <f t="shared" si="3"/>
        <v>278668.39</v>
      </c>
      <c r="AA85" s="31">
        <f ca="1">AA85</f>
        <v>0</v>
      </c>
    </row>
    <row r="86" spans="1:27" s="31" customFormat="1" ht="25.5" x14ac:dyDescent="0.2">
      <c r="A86" s="23">
        <v>79</v>
      </c>
      <c r="B86" s="24" t="s">
        <v>9</v>
      </c>
      <c r="C86" s="48" t="s">
        <v>287</v>
      </c>
      <c r="D86" s="24" t="s">
        <v>307</v>
      </c>
      <c r="E86" s="49" t="s">
        <v>294</v>
      </c>
      <c r="F86" s="49" t="s">
        <v>295</v>
      </c>
      <c r="G86" s="50">
        <v>1429770</v>
      </c>
      <c r="H86" s="51">
        <v>476028</v>
      </c>
      <c r="I86" s="52">
        <f>112132-112132</f>
        <v>0</v>
      </c>
      <c r="J86" s="28">
        <v>0</v>
      </c>
      <c r="K86" s="28">
        <v>19339.560000000001</v>
      </c>
      <c r="L86" s="39">
        <f t="shared" si="4"/>
        <v>19339.560000000001</v>
      </c>
      <c r="M86" s="39">
        <v>165879</v>
      </c>
      <c r="N86" s="39">
        <v>161155</v>
      </c>
      <c r="O86" s="39">
        <v>121088</v>
      </c>
      <c r="P86" s="39">
        <v>83267</v>
      </c>
      <c r="Q86" s="39">
        <v>1620093</v>
      </c>
      <c r="R86" s="30">
        <f t="shared" si="3"/>
        <v>2170821.56</v>
      </c>
      <c r="T86" s="53"/>
      <c r="U86" s="53"/>
    </row>
    <row r="87" spans="1:27" s="31" customFormat="1" ht="25.5" x14ac:dyDescent="0.2">
      <c r="A87" s="23">
        <v>80</v>
      </c>
      <c r="B87" s="24" t="s">
        <v>9</v>
      </c>
      <c r="C87" s="48" t="s">
        <v>288</v>
      </c>
      <c r="D87" s="24" t="s">
        <v>308</v>
      </c>
      <c r="E87" s="49" t="s">
        <v>294</v>
      </c>
      <c r="F87" s="49" t="s">
        <v>295</v>
      </c>
      <c r="G87" s="50">
        <v>1838191</v>
      </c>
      <c r="H87" s="51">
        <v>242638</v>
      </c>
      <c r="I87" s="52">
        <f>144160-94729.38</f>
        <v>49430.619999999995</v>
      </c>
      <c r="J87" s="28">
        <v>0</v>
      </c>
      <c r="K87" s="28">
        <v>9086.34</v>
      </c>
      <c r="L87" s="39">
        <f t="shared" si="4"/>
        <v>58516.959999999992</v>
      </c>
      <c r="M87" s="39">
        <v>213263</v>
      </c>
      <c r="N87" s="39">
        <v>207189</v>
      </c>
      <c r="O87" s="39">
        <v>155678</v>
      </c>
      <c r="P87" s="39">
        <v>107052</v>
      </c>
      <c r="Q87" s="39">
        <v>2049334</v>
      </c>
      <c r="R87" s="30">
        <f t="shared" si="3"/>
        <v>2791032.96</v>
      </c>
    </row>
    <row r="88" spans="1:27" s="31" customFormat="1" ht="38.25" x14ac:dyDescent="0.2">
      <c r="A88" s="23">
        <v>81</v>
      </c>
      <c r="B88" s="24" t="s">
        <v>9</v>
      </c>
      <c r="C88" s="54" t="s">
        <v>404</v>
      </c>
      <c r="D88" s="24" t="s">
        <v>301</v>
      </c>
      <c r="E88" s="49" t="s">
        <v>296</v>
      </c>
      <c r="F88" s="49" t="s">
        <v>297</v>
      </c>
      <c r="G88" s="50">
        <v>442279</v>
      </c>
      <c r="H88" s="51">
        <v>365032</v>
      </c>
      <c r="I88" s="27">
        <v>18624</v>
      </c>
      <c r="J88" s="28">
        <v>0</v>
      </c>
      <c r="K88" s="28">
        <v>15090.82</v>
      </c>
      <c r="L88" s="39">
        <f t="shared" si="4"/>
        <v>33714.82</v>
      </c>
      <c r="M88" s="39">
        <v>35739</v>
      </c>
      <c r="N88" s="39">
        <v>34974</v>
      </c>
      <c r="O88" s="39">
        <v>34209</v>
      </c>
      <c r="P88" s="39">
        <v>33444</v>
      </c>
      <c r="Q88" s="39">
        <v>488220</v>
      </c>
      <c r="R88" s="30">
        <f t="shared" si="3"/>
        <v>660300.82000000007</v>
      </c>
    </row>
    <row r="89" spans="1:27" s="31" customFormat="1" ht="32.25" customHeight="1" x14ac:dyDescent="0.2">
      <c r="A89" s="23">
        <v>82</v>
      </c>
      <c r="B89" s="24" t="s">
        <v>9</v>
      </c>
      <c r="C89" s="55" t="s">
        <v>405</v>
      </c>
      <c r="D89" s="24" t="s">
        <v>300</v>
      </c>
      <c r="E89" s="49" t="s">
        <v>298</v>
      </c>
      <c r="F89" s="49" t="s">
        <v>299</v>
      </c>
      <c r="G89" s="50">
        <v>211091</v>
      </c>
      <c r="H89" s="51">
        <v>133717</v>
      </c>
      <c r="I89" s="27">
        <v>8796</v>
      </c>
      <c r="J89" s="28">
        <v>0</v>
      </c>
      <c r="K89" s="28">
        <v>5521.45</v>
      </c>
      <c r="L89" s="39">
        <f t="shared" si="4"/>
        <v>14317.45</v>
      </c>
      <c r="M89" s="39">
        <v>17012</v>
      </c>
      <c r="N89" s="39">
        <v>16648</v>
      </c>
      <c r="O89" s="39">
        <v>16285</v>
      </c>
      <c r="P89" s="39">
        <v>15922</v>
      </c>
      <c r="Q89" s="39">
        <v>236576</v>
      </c>
      <c r="R89" s="30">
        <v>321060</v>
      </c>
    </row>
    <row r="90" spans="1:27" s="31" customFormat="1" ht="33" customHeight="1" x14ac:dyDescent="0.2">
      <c r="A90" s="23">
        <v>83</v>
      </c>
      <c r="B90" s="56" t="s">
        <v>79</v>
      </c>
      <c r="C90" s="57" t="s">
        <v>406</v>
      </c>
      <c r="D90" s="24" t="s">
        <v>318</v>
      </c>
      <c r="E90" s="49" t="s">
        <v>319</v>
      </c>
      <c r="F90" s="49" t="s">
        <v>320</v>
      </c>
      <c r="G90" s="50">
        <v>140326</v>
      </c>
      <c r="H90" s="51">
        <v>140326</v>
      </c>
      <c r="I90" s="27">
        <v>0</v>
      </c>
      <c r="J90" s="28">
        <v>0</v>
      </c>
      <c r="K90" s="28">
        <v>5122.46</v>
      </c>
      <c r="L90" s="39">
        <f t="shared" si="4"/>
        <v>5122.46</v>
      </c>
      <c r="M90" s="39">
        <v>4931</v>
      </c>
      <c r="N90" s="39">
        <v>16009</v>
      </c>
      <c r="O90" s="39">
        <v>15614</v>
      </c>
      <c r="P90" s="39">
        <v>15220</v>
      </c>
      <c r="Q90" s="39">
        <v>124728</v>
      </c>
      <c r="R90" s="30">
        <f>SUM(L90:Q90)</f>
        <v>181624.46</v>
      </c>
    </row>
    <row r="91" spans="1:27" s="31" customFormat="1" ht="31.5" customHeight="1" x14ac:dyDescent="0.2">
      <c r="A91" s="23">
        <v>84</v>
      </c>
      <c r="B91" s="24" t="s">
        <v>9</v>
      </c>
      <c r="C91" s="55" t="s">
        <v>390</v>
      </c>
      <c r="D91" s="24" t="s">
        <v>321</v>
      </c>
      <c r="E91" s="49" t="s">
        <v>322</v>
      </c>
      <c r="F91" s="49" t="s">
        <v>323</v>
      </c>
      <c r="G91" s="50">
        <v>333339</v>
      </c>
      <c r="H91" s="51">
        <v>83334</v>
      </c>
      <c r="I91" s="27">
        <v>0</v>
      </c>
      <c r="J91" s="28">
        <v>0</v>
      </c>
      <c r="K91" s="28">
        <v>13543</v>
      </c>
      <c r="L91" s="39">
        <f t="shared" si="4"/>
        <v>13543</v>
      </c>
      <c r="M91" s="39">
        <v>11280</v>
      </c>
      <c r="N91" s="39">
        <v>29821</v>
      </c>
      <c r="O91" s="39">
        <v>29186</v>
      </c>
      <c r="P91" s="39">
        <v>28551</v>
      </c>
      <c r="Q91" s="39">
        <v>345040</v>
      </c>
      <c r="R91" s="30">
        <f>SUM(L91:Q91)</f>
        <v>457421</v>
      </c>
    </row>
    <row r="92" spans="1:27" s="31" customFormat="1" ht="30.75" customHeight="1" x14ac:dyDescent="0.2">
      <c r="A92" s="23">
        <v>85</v>
      </c>
      <c r="B92" s="24" t="s">
        <v>9</v>
      </c>
      <c r="C92" s="55" t="s">
        <v>391</v>
      </c>
      <c r="D92" s="24" t="s">
        <v>326</v>
      </c>
      <c r="E92" s="49" t="s">
        <v>325</v>
      </c>
      <c r="F92" s="49" t="s">
        <v>324</v>
      </c>
      <c r="G92" s="50">
        <v>286376</v>
      </c>
      <c r="H92" s="51">
        <v>239276</v>
      </c>
      <c r="I92" s="27">
        <v>0</v>
      </c>
      <c r="J92" s="28">
        <v>0</v>
      </c>
      <c r="K92" s="28">
        <v>12368</v>
      </c>
      <c r="L92" s="39">
        <f t="shared" si="4"/>
        <v>12368</v>
      </c>
      <c r="M92" s="39">
        <v>9774</v>
      </c>
      <c r="N92" s="39">
        <v>25701</v>
      </c>
      <c r="O92" s="39">
        <v>25151</v>
      </c>
      <c r="P92" s="39">
        <v>24600</v>
      </c>
      <c r="Q92" s="39">
        <v>296296</v>
      </c>
      <c r="R92" s="30">
        <f>SUM(L92:Q92)</f>
        <v>393890</v>
      </c>
    </row>
    <row r="93" spans="1:27" s="31" customFormat="1" ht="33" customHeight="1" x14ac:dyDescent="0.2">
      <c r="A93" s="23">
        <v>86</v>
      </c>
      <c r="B93" s="24" t="s">
        <v>9</v>
      </c>
      <c r="C93" s="55" t="s">
        <v>392</v>
      </c>
      <c r="D93" s="24" t="s">
        <v>329</v>
      </c>
      <c r="E93" s="49" t="s">
        <v>330</v>
      </c>
      <c r="F93" s="49" t="s">
        <v>328</v>
      </c>
      <c r="G93" s="50">
        <v>129222</v>
      </c>
      <c r="H93" s="51">
        <v>68320</v>
      </c>
      <c r="I93" s="27">
        <v>0</v>
      </c>
      <c r="J93" s="28">
        <v>0</v>
      </c>
      <c r="K93" s="28">
        <v>4565</v>
      </c>
      <c r="L93" s="39">
        <f t="shared" si="4"/>
        <v>4565</v>
      </c>
      <c r="M93" s="39">
        <v>3957</v>
      </c>
      <c r="N93" s="39">
        <v>19924</v>
      </c>
      <c r="O93" s="39">
        <v>19430</v>
      </c>
      <c r="P93" s="39">
        <v>18935</v>
      </c>
      <c r="Q93" s="39">
        <v>86649</v>
      </c>
      <c r="R93" s="30">
        <f>SUM(L93:Q93)</f>
        <v>153460</v>
      </c>
    </row>
    <row r="94" spans="1:27" s="31" customFormat="1" ht="29.25" customHeight="1" x14ac:dyDescent="0.2">
      <c r="A94" s="23">
        <v>87</v>
      </c>
      <c r="B94" s="24" t="s">
        <v>9</v>
      </c>
      <c r="C94" s="55" t="s">
        <v>393</v>
      </c>
      <c r="D94" s="24" t="s">
        <v>331</v>
      </c>
      <c r="E94" s="49" t="s">
        <v>330</v>
      </c>
      <c r="F94" s="49" t="s">
        <v>328</v>
      </c>
      <c r="G94" s="50">
        <v>212723</v>
      </c>
      <c r="H94" s="51">
        <v>36307</v>
      </c>
      <c r="I94" s="27">
        <v>0</v>
      </c>
      <c r="J94" s="28">
        <v>0</v>
      </c>
      <c r="K94" s="28">
        <v>4564</v>
      </c>
      <c r="L94" s="39">
        <f t="shared" si="4"/>
        <v>4564</v>
      </c>
      <c r="M94" s="39">
        <v>6513</v>
      </c>
      <c r="N94" s="39">
        <v>32799</v>
      </c>
      <c r="O94" s="39">
        <v>31984</v>
      </c>
      <c r="P94" s="39">
        <v>31170</v>
      </c>
      <c r="Q94" s="39">
        <v>145586</v>
      </c>
      <c r="R94" s="30">
        <f>SUM(L94:Q94)</f>
        <v>252616</v>
      </c>
    </row>
    <row r="95" spans="1:27" s="31" customFormat="1" ht="29.25" customHeight="1" x14ac:dyDescent="0.2">
      <c r="A95" s="160">
        <v>88</v>
      </c>
      <c r="B95" s="24" t="s">
        <v>9</v>
      </c>
      <c r="C95" s="159" t="s">
        <v>403</v>
      </c>
      <c r="D95" s="24" t="s">
        <v>356</v>
      </c>
      <c r="E95" s="49" t="s">
        <v>355</v>
      </c>
      <c r="F95" s="49" t="s">
        <v>354</v>
      </c>
      <c r="G95" s="50">
        <v>801370</v>
      </c>
      <c r="H95" s="51">
        <v>0</v>
      </c>
      <c r="I95" s="27">
        <v>0</v>
      </c>
      <c r="J95" s="28">
        <v>0</v>
      </c>
      <c r="K95" s="28">
        <v>15340</v>
      </c>
      <c r="L95" s="39">
        <v>15340</v>
      </c>
      <c r="M95" s="39">
        <v>30676</v>
      </c>
      <c r="N95" s="39">
        <v>30676</v>
      </c>
      <c r="O95" s="39">
        <v>83334</v>
      </c>
      <c r="P95" s="39">
        <v>81289</v>
      </c>
      <c r="Q95" s="39">
        <v>832147</v>
      </c>
      <c r="R95" s="30">
        <f>L95+M95+N95+O95+P95+Q95</f>
        <v>1073462</v>
      </c>
    </row>
    <row r="96" spans="1:27" s="31" customFormat="1" ht="29.25" customHeight="1" x14ac:dyDescent="0.2">
      <c r="A96" s="23">
        <v>89</v>
      </c>
      <c r="B96" s="24" t="s">
        <v>9</v>
      </c>
      <c r="C96" s="159" t="s">
        <v>403</v>
      </c>
      <c r="D96" s="24" t="s">
        <v>358</v>
      </c>
      <c r="E96" s="49" t="s">
        <v>359</v>
      </c>
      <c r="F96" s="49" t="s">
        <v>357</v>
      </c>
      <c r="G96" s="50">
        <v>46891</v>
      </c>
      <c r="H96" s="51">
        <v>0</v>
      </c>
      <c r="I96" s="27">
        <v>0</v>
      </c>
      <c r="J96" s="28">
        <v>0</v>
      </c>
      <c r="K96" s="28">
        <v>1171</v>
      </c>
      <c r="L96" s="39">
        <v>1171</v>
      </c>
      <c r="M96" s="39">
        <v>1561</v>
      </c>
      <c r="N96" s="39">
        <v>1561</v>
      </c>
      <c r="O96" s="39">
        <v>7948</v>
      </c>
      <c r="P96" s="39">
        <v>7732</v>
      </c>
      <c r="Q96" s="39">
        <v>37067</v>
      </c>
      <c r="R96" s="30">
        <f>L96+M96+N96+O96+P96+Q96</f>
        <v>57040</v>
      </c>
      <c r="S96" s="53"/>
    </row>
    <row r="97" spans="1:19" s="31" customFormat="1" ht="29.25" customHeight="1" x14ac:dyDescent="0.2">
      <c r="A97" s="23">
        <v>90</v>
      </c>
      <c r="B97" s="24" t="s">
        <v>9</v>
      </c>
      <c r="C97" s="159" t="s">
        <v>394</v>
      </c>
      <c r="D97" s="24" t="s">
        <v>361</v>
      </c>
      <c r="E97" s="49" t="s">
        <v>359</v>
      </c>
      <c r="F97" s="49" t="s">
        <v>360</v>
      </c>
      <c r="G97" s="50">
        <v>1432217</v>
      </c>
      <c r="H97" s="51">
        <v>0</v>
      </c>
      <c r="I97" s="27">
        <v>0</v>
      </c>
      <c r="J97" s="28">
        <v>0</v>
      </c>
      <c r="K97" s="28">
        <v>14200</v>
      </c>
      <c r="L97" s="39">
        <v>14200</v>
      </c>
      <c r="M97" s="39">
        <v>56536</v>
      </c>
      <c r="N97" s="39">
        <v>104336</v>
      </c>
      <c r="O97" s="39">
        <v>102382</v>
      </c>
      <c r="P97" s="39">
        <v>100428</v>
      </c>
      <c r="Q97" s="39">
        <v>1900801</v>
      </c>
      <c r="R97" s="30">
        <f>SUM(L97:Q97)</f>
        <v>2278683</v>
      </c>
    </row>
    <row r="98" spans="1:19" s="31" customFormat="1" ht="29.25" customHeight="1" x14ac:dyDescent="0.2">
      <c r="A98" s="23">
        <v>91</v>
      </c>
      <c r="B98" s="24" t="s">
        <v>9</v>
      </c>
      <c r="C98" s="55" t="s">
        <v>394</v>
      </c>
      <c r="D98" s="24" t="s">
        <v>364</v>
      </c>
      <c r="E98" s="49" t="s">
        <v>363</v>
      </c>
      <c r="F98" s="49" t="s">
        <v>362</v>
      </c>
      <c r="G98" s="50">
        <v>191619</v>
      </c>
      <c r="H98" s="51">
        <v>0</v>
      </c>
      <c r="I98" s="27">
        <v>0</v>
      </c>
      <c r="J98" s="28">
        <v>0</v>
      </c>
      <c r="K98" s="28">
        <v>5534</v>
      </c>
      <c r="L98" s="39">
        <v>5534</v>
      </c>
      <c r="M98" s="39">
        <v>10695</v>
      </c>
      <c r="N98" s="39">
        <v>13820</v>
      </c>
      <c r="O98" s="39">
        <v>13563</v>
      </c>
      <c r="P98" s="39">
        <v>13306</v>
      </c>
      <c r="Q98" s="39">
        <v>250924</v>
      </c>
      <c r="R98" s="30">
        <f>SUM(L98:Q98)</f>
        <v>307842</v>
      </c>
    </row>
    <row r="99" spans="1:19" ht="14.25" customHeight="1" x14ac:dyDescent="0.2">
      <c r="A99" s="166" t="s">
        <v>212</v>
      </c>
      <c r="B99" s="167"/>
      <c r="C99" s="168"/>
      <c r="D99" s="58" t="s">
        <v>80</v>
      </c>
      <c r="E99" s="58" t="s">
        <v>80</v>
      </c>
      <c r="F99" s="58" t="s">
        <v>80</v>
      </c>
      <c r="G99" s="59">
        <f>SUM(G8:G98)</f>
        <v>53260887</v>
      </c>
      <c r="H99" s="59">
        <f t="shared" ref="H99:R99" si="5">SUM(H8:H98)</f>
        <v>28356010</v>
      </c>
      <c r="I99" s="59">
        <f t="shared" si="5"/>
        <v>2111386.5100000002</v>
      </c>
      <c r="J99" s="59">
        <f t="shared" si="5"/>
        <v>29223.039999999994</v>
      </c>
      <c r="K99" s="59">
        <f t="shared" si="5"/>
        <v>902025.90299999982</v>
      </c>
      <c r="L99" s="59">
        <f t="shared" si="5"/>
        <v>3042635.4530000011</v>
      </c>
      <c r="M99" s="59">
        <f t="shared" si="5"/>
        <v>3511055</v>
      </c>
      <c r="N99" s="59">
        <f t="shared" si="5"/>
        <v>3542199</v>
      </c>
      <c r="O99" s="59">
        <f t="shared" si="5"/>
        <v>3381746</v>
      </c>
      <c r="P99" s="59">
        <f t="shared" si="5"/>
        <v>3208385</v>
      </c>
      <c r="Q99" s="59">
        <f t="shared" si="5"/>
        <v>28939309.039999999</v>
      </c>
      <c r="R99" s="59">
        <f t="shared" si="5"/>
        <v>45629629.043000013</v>
      </c>
      <c r="S99" s="60"/>
    </row>
    <row r="100" spans="1:19" s="15" customFormat="1" hidden="1" x14ac:dyDescent="0.2">
      <c r="A100" s="175"/>
      <c r="B100" s="176"/>
      <c r="C100" s="177"/>
      <c r="D100" s="61"/>
      <c r="E100" s="61"/>
      <c r="F100" s="62"/>
      <c r="G100" s="63"/>
      <c r="H100" s="63"/>
      <c r="I100" s="64"/>
      <c r="J100" s="64"/>
      <c r="K100" s="64"/>
      <c r="L100" s="63"/>
      <c r="M100" s="63"/>
      <c r="N100" s="63"/>
      <c r="O100" s="63"/>
      <c r="P100" s="63"/>
      <c r="Q100" s="63"/>
      <c r="R100" s="63"/>
    </row>
    <row r="101" spans="1:19" s="15" customFormat="1" hidden="1" x14ac:dyDescent="0.2">
      <c r="A101" s="65"/>
      <c r="B101" s="24"/>
      <c r="C101" s="24"/>
      <c r="D101" s="66"/>
      <c r="E101" s="67"/>
      <c r="F101" s="68"/>
      <c r="G101" s="69"/>
      <c r="H101" s="70"/>
      <c r="I101" s="71"/>
      <c r="J101" s="72"/>
      <c r="K101" s="72"/>
      <c r="L101" s="73"/>
      <c r="M101" s="73"/>
      <c r="N101" s="73"/>
      <c r="O101" s="73"/>
      <c r="P101" s="73"/>
      <c r="Q101" s="73"/>
      <c r="R101" s="74"/>
    </row>
    <row r="102" spans="1:19" s="80" customFormat="1" ht="13.5" customHeight="1" x14ac:dyDescent="0.2">
      <c r="A102" s="169" t="s">
        <v>239</v>
      </c>
      <c r="B102" s="170"/>
      <c r="C102" s="171"/>
      <c r="D102" s="75"/>
      <c r="E102" s="76"/>
      <c r="F102" s="77"/>
      <c r="G102" s="63"/>
      <c r="H102" s="78"/>
      <c r="I102" s="79"/>
      <c r="J102" s="79"/>
      <c r="K102" s="79"/>
      <c r="L102" s="78"/>
      <c r="M102" s="78"/>
      <c r="N102" s="78"/>
      <c r="O102" s="78"/>
      <c r="P102" s="78"/>
      <c r="Q102" s="78"/>
      <c r="R102" s="78"/>
    </row>
    <row r="103" spans="1:19" s="15" customFormat="1" ht="30.75" customHeight="1" x14ac:dyDescent="0.2">
      <c r="A103" s="81">
        <v>2</v>
      </c>
      <c r="B103" s="24" t="s">
        <v>9</v>
      </c>
      <c r="C103" s="84" t="s">
        <v>353</v>
      </c>
      <c r="D103" s="82"/>
      <c r="E103" s="83"/>
      <c r="F103" s="68"/>
      <c r="G103" s="69">
        <v>1076477</v>
      </c>
      <c r="H103" s="70">
        <v>0</v>
      </c>
      <c r="I103" s="71">
        <v>0</v>
      </c>
      <c r="J103" s="71">
        <v>0</v>
      </c>
      <c r="K103" s="71">
        <v>28968</v>
      </c>
      <c r="L103" s="70">
        <f t="shared" ref="L103:L113" si="6">I103+J103+K103</f>
        <v>28968</v>
      </c>
      <c r="M103" s="70">
        <v>38624</v>
      </c>
      <c r="N103" s="70">
        <v>38624</v>
      </c>
      <c r="O103" s="70">
        <v>288504</v>
      </c>
      <c r="P103" s="70">
        <v>279416</v>
      </c>
      <c r="Q103" s="70">
        <v>595458</v>
      </c>
      <c r="R103" s="70">
        <f>SUM(L103:Q103)</f>
        <v>1269594</v>
      </c>
    </row>
    <row r="104" spans="1:19" s="15" customFormat="1" ht="30.75" customHeight="1" x14ac:dyDescent="0.2">
      <c r="A104" s="81"/>
      <c r="B104" s="24" t="s">
        <v>9</v>
      </c>
      <c r="C104" s="161" t="s">
        <v>366</v>
      </c>
      <c r="D104" s="82"/>
      <c r="E104" s="83"/>
      <c r="F104" s="68"/>
      <c r="G104" s="69">
        <v>335217</v>
      </c>
      <c r="H104" s="70">
        <v>0</v>
      </c>
      <c r="I104" s="71">
        <v>0</v>
      </c>
      <c r="J104" s="71">
        <v>0</v>
      </c>
      <c r="K104" s="71">
        <f>L104</f>
        <v>7460</v>
      </c>
      <c r="L104" s="70">
        <v>7460</v>
      </c>
      <c r="M104" s="70">
        <v>14920</v>
      </c>
      <c r="N104" s="70">
        <v>32738</v>
      </c>
      <c r="O104" s="70">
        <v>31931</v>
      </c>
      <c r="P104" s="70">
        <v>31125</v>
      </c>
      <c r="Q104" s="70">
        <v>379303</v>
      </c>
      <c r="R104" s="70">
        <f>SUM(L104:Q104)</f>
        <v>497477</v>
      </c>
    </row>
    <row r="105" spans="1:19" s="15" customFormat="1" ht="30.75" customHeight="1" x14ac:dyDescent="0.2">
      <c r="A105" s="81"/>
      <c r="B105" s="24" t="s">
        <v>9</v>
      </c>
      <c r="C105" s="161" t="s">
        <v>367</v>
      </c>
      <c r="D105" s="82"/>
      <c r="E105" s="83"/>
      <c r="F105" s="68"/>
      <c r="G105" s="69">
        <v>463478</v>
      </c>
      <c r="H105" s="70">
        <v>0</v>
      </c>
      <c r="I105" s="71">
        <v>0</v>
      </c>
      <c r="J105" s="71">
        <v>0</v>
      </c>
      <c r="K105" s="71">
        <f>L105</f>
        <v>10488</v>
      </c>
      <c r="L105" s="70">
        <v>10488</v>
      </c>
      <c r="M105" s="70">
        <v>20977</v>
      </c>
      <c r="N105" s="70">
        <v>40364</v>
      </c>
      <c r="O105" s="70">
        <v>39472</v>
      </c>
      <c r="P105" s="70">
        <v>38578</v>
      </c>
      <c r="Q105" s="70">
        <v>594166</v>
      </c>
      <c r="R105" s="70">
        <f>SUM(L105:Q105)</f>
        <v>744045</v>
      </c>
    </row>
    <row r="106" spans="1:19" s="15" customFormat="1" ht="30.75" customHeight="1" x14ac:dyDescent="0.2">
      <c r="A106" s="81"/>
      <c r="B106" s="24" t="s">
        <v>9</v>
      </c>
      <c r="C106" s="162" t="s">
        <v>365</v>
      </c>
      <c r="D106" s="82"/>
      <c r="E106" s="83"/>
      <c r="F106" s="68"/>
      <c r="G106" s="69">
        <v>522363</v>
      </c>
      <c r="H106" s="70">
        <v>0</v>
      </c>
      <c r="I106" s="71">
        <v>0</v>
      </c>
      <c r="J106" s="71">
        <v>0</v>
      </c>
      <c r="K106" s="71">
        <f>L106</f>
        <v>14670</v>
      </c>
      <c r="L106" s="70">
        <v>14670</v>
      </c>
      <c r="M106" s="70">
        <v>29340</v>
      </c>
      <c r="N106" s="70">
        <v>66379</v>
      </c>
      <c r="O106" s="70">
        <v>64703</v>
      </c>
      <c r="P106" s="70">
        <v>63026</v>
      </c>
      <c r="Q106" s="70">
        <v>725472</v>
      </c>
      <c r="R106" s="70">
        <f>SUM(L106:Q106)</f>
        <v>963590</v>
      </c>
    </row>
    <row r="107" spans="1:19" s="15" customFormat="1" ht="30.75" customHeight="1" x14ac:dyDescent="0.2">
      <c r="A107" s="81"/>
      <c r="B107" s="24" t="s">
        <v>9</v>
      </c>
      <c r="C107" s="162" t="s">
        <v>395</v>
      </c>
      <c r="D107" s="82"/>
      <c r="E107" s="83"/>
      <c r="F107" s="68"/>
      <c r="G107" s="69">
        <v>786010</v>
      </c>
      <c r="H107" s="70">
        <v>0</v>
      </c>
      <c r="I107" s="71">
        <v>0</v>
      </c>
      <c r="J107" s="71">
        <v>0</v>
      </c>
      <c r="K107" s="71">
        <f>L107</f>
        <v>16225</v>
      </c>
      <c r="L107" s="70">
        <v>16225</v>
      </c>
      <c r="M107" s="70">
        <v>32451</v>
      </c>
      <c r="N107" s="70">
        <v>62443</v>
      </c>
      <c r="O107" s="70">
        <v>61062</v>
      </c>
      <c r="P107" s="70">
        <v>59681</v>
      </c>
      <c r="Q107" s="70">
        <v>919143</v>
      </c>
      <c r="R107" s="70">
        <f>SUM(L107:Q107)</f>
        <v>1151005</v>
      </c>
    </row>
    <row r="108" spans="1:19" s="15" customFormat="1" ht="27" customHeight="1" x14ac:dyDescent="0.2">
      <c r="A108" s="81">
        <v>3</v>
      </c>
      <c r="B108" s="24" t="s">
        <v>9</v>
      </c>
      <c r="C108" s="84" t="s">
        <v>347</v>
      </c>
      <c r="D108" s="82"/>
      <c r="E108" s="83"/>
      <c r="F108" s="68"/>
      <c r="G108" s="69">
        <v>157263</v>
      </c>
      <c r="H108" s="70">
        <v>0</v>
      </c>
      <c r="I108" s="71">
        <v>0</v>
      </c>
      <c r="J108" s="71">
        <v>0</v>
      </c>
      <c r="K108" s="71">
        <v>2340</v>
      </c>
      <c r="L108" s="70">
        <f t="shared" si="6"/>
        <v>2340</v>
      </c>
      <c r="M108" s="70">
        <v>5858</v>
      </c>
      <c r="N108" s="70">
        <v>5858</v>
      </c>
      <c r="O108" s="70">
        <v>27246</v>
      </c>
      <c r="P108" s="70">
        <v>26438</v>
      </c>
      <c r="Q108" s="70">
        <v>127600</v>
      </c>
      <c r="R108" s="70">
        <f t="shared" ref="R108:R113" si="7">SUM(L108:Q108)</f>
        <v>195340</v>
      </c>
    </row>
    <row r="109" spans="1:19" s="15" customFormat="1" ht="66" customHeight="1" x14ac:dyDescent="0.2">
      <c r="A109" s="81">
        <v>4</v>
      </c>
      <c r="B109" s="24" t="s">
        <v>9</v>
      </c>
      <c r="C109" s="84" t="s">
        <v>396</v>
      </c>
      <c r="D109" s="82"/>
      <c r="E109" s="83"/>
      <c r="F109" s="68"/>
      <c r="G109" s="69">
        <v>2643355</v>
      </c>
      <c r="H109" s="70">
        <v>0</v>
      </c>
      <c r="I109" s="71">
        <v>0</v>
      </c>
      <c r="J109" s="71">
        <v>0</v>
      </c>
      <c r="K109" s="15">
        <v>5029</v>
      </c>
      <c r="L109" s="70">
        <f t="shared" si="6"/>
        <v>5029</v>
      </c>
      <c r="M109" s="70">
        <v>115462</v>
      </c>
      <c r="N109" s="70">
        <v>115462</v>
      </c>
      <c r="O109" s="70">
        <v>232318</v>
      </c>
      <c r="P109" s="70">
        <v>227128</v>
      </c>
      <c r="Q109" s="70">
        <v>3564420</v>
      </c>
      <c r="R109" s="70">
        <f t="shared" si="7"/>
        <v>4259819</v>
      </c>
    </row>
    <row r="110" spans="1:19" s="15" customFormat="1" ht="47.25" customHeight="1" x14ac:dyDescent="0.2">
      <c r="A110" s="81">
        <v>5</v>
      </c>
      <c r="B110" s="24" t="s">
        <v>9</v>
      </c>
      <c r="C110" s="84" t="s">
        <v>401</v>
      </c>
      <c r="D110" s="82"/>
      <c r="E110" s="83"/>
      <c r="F110" s="68"/>
      <c r="G110" s="69">
        <v>126000</v>
      </c>
      <c r="H110" s="70">
        <v>0</v>
      </c>
      <c r="I110" s="71">
        <v>0</v>
      </c>
      <c r="J110" s="71">
        <v>0</v>
      </c>
      <c r="K110" s="71">
        <v>1800</v>
      </c>
      <c r="L110" s="70">
        <f t="shared" si="6"/>
        <v>1800</v>
      </c>
      <c r="M110" s="70">
        <v>4535</v>
      </c>
      <c r="N110" s="70">
        <v>4535</v>
      </c>
      <c r="O110" s="70">
        <v>21094</v>
      </c>
      <c r="P110" s="70">
        <v>20469</v>
      </c>
      <c r="Q110" s="70">
        <v>98806</v>
      </c>
      <c r="R110" s="70">
        <f t="shared" si="7"/>
        <v>151239</v>
      </c>
    </row>
    <row r="111" spans="1:19" s="15" customFormat="1" ht="28.5" customHeight="1" x14ac:dyDescent="0.2">
      <c r="A111" s="81">
        <v>7</v>
      </c>
      <c r="B111" s="24" t="s">
        <v>9</v>
      </c>
      <c r="C111" s="84" t="s">
        <v>400</v>
      </c>
      <c r="D111" s="82"/>
      <c r="E111" s="83"/>
      <c r="F111" s="68"/>
      <c r="G111" s="69">
        <v>245663</v>
      </c>
      <c r="H111" s="70">
        <v>0</v>
      </c>
      <c r="I111" s="71">
        <v>0</v>
      </c>
      <c r="J111" s="71">
        <v>0</v>
      </c>
      <c r="K111" s="71">
        <v>2670</v>
      </c>
      <c r="L111" s="70">
        <f t="shared" si="6"/>
        <v>2670</v>
      </c>
      <c r="M111" s="70">
        <v>9150</v>
      </c>
      <c r="N111" s="70">
        <v>9150</v>
      </c>
      <c r="O111" s="70">
        <v>42562</v>
      </c>
      <c r="P111" s="70">
        <v>41300</v>
      </c>
      <c r="Q111" s="70">
        <v>200312</v>
      </c>
      <c r="R111" s="70">
        <f t="shared" si="7"/>
        <v>305144</v>
      </c>
    </row>
    <row r="112" spans="1:19" s="15" customFormat="1" ht="27" customHeight="1" x14ac:dyDescent="0.2">
      <c r="A112" s="81">
        <v>8</v>
      </c>
      <c r="B112" s="24" t="s">
        <v>9</v>
      </c>
      <c r="C112" s="84" t="s">
        <v>402</v>
      </c>
      <c r="D112" s="82"/>
      <c r="E112" s="83"/>
      <c r="F112" s="68"/>
      <c r="G112" s="69">
        <v>861714</v>
      </c>
      <c r="H112" s="70">
        <v>0</v>
      </c>
      <c r="I112" s="71">
        <v>0</v>
      </c>
      <c r="J112" s="71">
        <v>0</v>
      </c>
      <c r="K112" s="71">
        <v>4410</v>
      </c>
      <c r="L112" s="70">
        <f t="shared" si="6"/>
        <v>4410</v>
      </c>
      <c r="M112" s="70">
        <v>38803</v>
      </c>
      <c r="N112" s="70">
        <v>38803</v>
      </c>
      <c r="O112" s="70">
        <v>76877</v>
      </c>
      <c r="P112" s="70">
        <v>75133</v>
      </c>
      <c r="Q112" s="70">
        <v>1170930</v>
      </c>
      <c r="R112" s="70">
        <f t="shared" si="7"/>
        <v>1404956</v>
      </c>
    </row>
    <row r="113" spans="1:18" s="15" customFormat="1" ht="42.75" customHeight="1" x14ac:dyDescent="0.2">
      <c r="A113" s="81">
        <v>9</v>
      </c>
      <c r="B113" s="24" t="s">
        <v>9</v>
      </c>
      <c r="C113" s="85" t="s">
        <v>397</v>
      </c>
      <c r="D113" s="82"/>
      <c r="E113" s="83"/>
      <c r="F113" s="68"/>
      <c r="G113" s="69">
        <v>191755</v>
      </c>
      <c r="H113" s="70">
        <v>0</v>
      </c>
      <c r="I113" s="71">
        <v>0</v>
      </c>
      <c r="J113" s="71">
        <v>0</v>
      </c>
      <c r="K113" s="71">
        <v>2100</v>
      </c>
      <c r="L113" s="70">
        <f t="shared" si="6"/>
        <v>2100</v>
      </c>
      <c r="M113" s="70">
        <v>7143</v>
      </c>
      <c r="N113" s="70">
        <v>7143</v>
      </c>
      <c r="O113" s="70">
        <v>33222</v>
      </c>
      <c r="P113" s="70">
        <v>32237</v>
      </c>
      <c r="Q113" s="70">
        <v>156338</v>
      </c>
      <c r="R113" s="70">
        <f t="shared" si="7"/>
        <v>238183</v>
      </c>
    </row>
    <row r="114" spans="1:18" s="91" customFormat="1" ht="17.25" customHeight="1" x14ac:dyDescent="0.2">
      <c r="A114" s="184" t="s">
        <v>240</v>
      </c>
      <c r="B114" s="185"/>
      <c r="C114" s="186"/>
      <c r="D114" s="86"/>
      <c r="E114" s="86"/>
      <c r="F114" s="87"/>
      <c r="G114" s="88">
        <f t="shared" ref="G114:R114" si="8">SUM(G103:G113)</f>
        <v>7409295</v>
      </c>
      <c r="H114" s="89">
        <f t="shared" si="8"/>
        <v>0</v>
      </c>
      <c r="I114" s="90">
        <f t="shared" si="8"/>
        <v>0</v>
      </c>
      <c r="J114" s="90">
        <f t="shared" si="8"/>
        <v>0</v>
      </c>
      <c r="K114" s="90">
        <f t="shared" si="8"/>
        <v>96160</v>
      </c>
      <c r="L114" s="88">
        <f t="shared" si="8"/>
        <v>96160</v>
      </c>
      <c r="M114" s="88">
        <f t="shared" si="8"/>
        <v>317263</v>
      </c>
      <c r="N114" s="88">
        <f t="shared" si="8"/>
        <v>421499</v>
      </c>
      <c r="O114" s="88">
        <f t="shared" si="8"/>
        <v>918991</v>
      </c>
      <c r="P114" s="88">
        <f t="shared" si="8"/>
        <v>894531</v>
      </c>
      <c r="Q114" s="88">
        <f t="shared" si="8"/>
        <v>8531948</v>
      </c>
      <c r="R114" s="88">
        <f t="shared" si="8"/>
        <v>11180392</v>
      </c>
    </row>
    <row r="115" spans="1:18" s="95" customFormat="1" ht="18.75" customHeight="1" x14ac:dyDescent="0.2">
      <c r="A115" s="178" t="s">
        <v>213</v>
      </c>
      <c r="B115" s="179"/>
      <c r="C115" s="180"/>
      <c r="D115" s="92"/>
      <c r="E115" s="92"/>
      <c r="F115" s="93"/>
      <c r="G115" s="94">
        <f>G99+G114</f>
        <v>60670182</v>
      </c>
      <c r="H115" s="94">
        <f t="shared" ref="H115:R115" si="9">H99+H114</f>
        <v>28356010</v>
      </c>
      <c r="I115" s="94">
        <f t="shared" si="9"/>
        <v>2111386.5100000002</v>
      </c>
      <c r="J115" s="94">
        <f t="shared" si="9"/>
        <v>29223.039999999994</v>
      </c>
      <c r="K115" s="94">
        <f t="shared" si="9"/>
        <v>998185.90299999982</v>
      </c>
      <c r="L115" s="94">
        <f t="shared" si="9"/>
        <v>3138795.4530000011</v>
      </c>
      <c r="M115" s="94">
        <f t="shared" si="9"/>
        <v>3828318</v>
      </c>
      <c r="N115" s="94">
        <f t="shared" si="9"/>
        <v>3963698</v>
      </c>
      <c r="O115" s="94">
        <f t="shared" si="9"/>
        <v>4300737</v>
      </c>
      <c r="P115" s="94">
        <f t="shared" si="9"/>
        <v>4102916</v>
      </c>
      <c r="Q115" s="94">
        <f t="shared" si="9"/>
        <v>37471257.039999999</v>
      </c>
      <c r="R115" s="94">
        <f t="shared" si="9"/>
        <v>56810021.043000013</v>
      </c>
    </row>
    <row r="116" spans="1:18" ht="15" x14ac:dyDescent="0.2">
      <c r="A116" s="65"/>
      <c r="B116" s="96"/>
      <c r="C116" s="97" t="s">
        <v>129</v>
      </c>
      <c r="D116" s="98"/>
      <c r="E116" s="99"/>
      <c r="F116" s="99"/>
      <c r="G116" s="100"/>
      <c r="H116" s="101"/>
      <c r="I116" s="72"/>
      <c r="J116" s="72"/>
      <c r="K116" s="72"/>
      <c r="L116" s="101"/>
      <c r="M116" s="101"/>
      <c r="N116" s="102"/>
      <c r="O116" s="102"/>
      <c r="P116" s="102"/>
      <c r="Q116" s="102"/>
      <c r="R116" s="74"/>
    </row>
    <row r="117" spans="1:18" s="31" customFormat="1" x14ac:dyDescent="0.2">
      <c r="A117" s="23">
        <v>1</v>
      </c>
      <c r="B117" s="24" t="s">
        <v>81</v>
      </c>
      <c r="C117" s="24" t="s">
        <v>82</v>
      </c>
      <c r="D117" s="33" t="s">
        <v>98</v>
      </c>
      <c r="E117" s="24" t="s">
        <v>99</v>
      </c>
      <c r="F117" s="24" t="s">
        <v>100</v>
      </c>
      <c r="G117" s="26">
        <v>16397</v>
      </c>
      <c r="H117" s="26">
        <v>4009</v>
      </c>
      <c r="I117" s="27">
        <v>434</v>
      </c>
      <c r="J117" s="28">
        <v>0</v>
      </c>
      <c r="K117" s="28">
        <v>140</v>
      </c>
      <c r="L117" s="103">
        <f>I117+J117+K117</f>
        <v>574</v>
      </c>
      <c r="M117" s="103">
        <v>465</v>
      </c>
      <c r="N117" s="103">
        <v>454</v>
      </c>
      <c r="O117" s="103">
        <v>443</v>
      </c>
      <c r="P117" s="103">
        <v>385</v>
      </c>
      <c r="Q117" s="103">
        <f>1090-574</f>
        <v>516</v>
      </c>
      <c r="R117" s="104">
        <f t="shared" ref="R117" si="10">SUM(L117:Q117)</f>
        <v>2837</v>
      </c>
    </row>
    <row r="118" spans="1:18" s="31" customFormat="1" ht="38.25" x14ac:dyDescent="0.2">
      <c r="A118" s="23">
        <v>2</v>
      </c>
      <c r="B118" s="24" t="s">
        <v>83</v>
      </c>
      <c r="C118" s="24" t="s">
        <v>86</v>
      </c>
      <c r="D118" s="105" t="s">
        <v>87</v>
      </c>
      <c r="E118" s="24" t="s">
        <v>84</v>
      </c>
      <c r="F118" s="24" t="s">
        <v>85</v>
      </c>
      <c r="G118" s="26">
        <v>238499</v>
      </c>
      <c r="H118" s="26">
        <v>75279</v>
      </c>
      <c r="I118" s="27">
        <v>12555</v>
      </c>
      <c r="J118" s="28">
        <v>0</v>
      </c>
      <c r="K118" s="28">
        <v>1644</v>
      </c>
      <c r="L118" s="103">
        <f t="shared" ref="L118:L132" si="11">SUM(I118:K118)</f>
        <v>14199</v>
      </c>
      <c r="M118" s="103">
        <v>13951.29</v>
      </c>
      <c r="N118" s="103">
        <v>13702.92</v>
      </c>
      <c r="O118" s="103">
        <v>13457.11</v>
      </c>
      <c r="P118" s="103">
        <v>13187</v>
      </c>
      <c r="Q118" s="103">
        <f>25632-L118</f>
        <v>11433</v>
      </c>
      <c r="R118" s="104">
        <f>SUM(L118:Q118)</f>
        <v>79930.320000000007</v>
      </c>
    </row>
    <row r="119" spans="1:18" s="31" customFormat="1" ht="38.25" x14ac:dyDescent="0.2">
      <c r="A119" s="23">
        <v>3</v>
      </c>
      <c r="B119" s="24" t="s">
        <v>83</v>
      </c>
      <c r="C119" s="24" t="s">
        <v>88</v>
      </c>
      <c r="D119" s="105" t="s">
        <v>89</v>
      </c>
      <c r="E119" s="24" t="s">
        <v>90</v>
      </c>
      <c r="F119" s="24" t="s">
        <v>91</v>
      </c>
      <c r="G119" s="26">
        <v>199636</v>
      </c>
      <c r="H119" s="26">
        <v>74488</v>
      </c>
      <c r="I119" s="27">
        <v>10370</v>
      </c>
      <c r="J119" s="28">
        <v>0</v>
      </c>
      <c r="K119" s="28">
        <v>415</v>
      </c>
      <c r="L119" s="103">
        <f t="shared" si="11"/>
        <v>10785</v>
      </c>
      <c r="M119" s="103">
        <v>10732</v>
      </c>
      <c r="N119" s="103">
        <v>10678.85</v>
      </c>
      <c r="O119" s="103">
        <v>10626.36</v>
      </c>
      <c r="P119" s="103">
        <v>10413</v>
      </c>
      <c r="Q119" s="103">
        <f>33457-10785</f>
        <v>22672</v>
      </c>
      <c r="R119" s="104">
        <f t="shared" ref="R119:R134" si="12">SUM(L119:Q119)</f>
        <v>75907.209999999992</v>
      </c>
    </row>
    <row r="120" spans="1:18" s="31" customFormat="1" ht="38.25" x14ac:dyDescent="0.2">
      <c r="A120" s="23">
        <v>4</v>
      </c>
      <c r="B120" s="24" t="s">
        <v>83</v>
      </c>
      <c r="C120" s="24" t="s">
        <v>92</v>
      </c>
      <c r="D120" s="105" t="s">
        <v>93</v>
      </c>
      <c r="E120" s="24" t="s">
        <v>90</v>
      </c>
      <c r="F120" s="24" t="s">
        <v>91</v>
      </c>
      <c r="G120" s="26">
        <v>207808</v>
      </c>
      <c r="H120" s="26">
        <v>77535</v>
      </c>
      <c r="I120" s="27">
        <v>10797</v>
      </c>
      <c r="J120" s="28">
        <v>0</v>
      </c>
      <c r="K120" s="28">
        <v>432.38</v>
      </c>
      <c r="L120" s="103">
        <f t="shared" si="11"/>
        <v>11229.38</v>
      </c>
      <c r="M120" s="103">
        <v>11173.74</v>
      </c>
      <c r="N120" s="103">
        <v>11118.33</v>
      </c>
      <c r="O120" s="103">
        <v>11063.7</v>
      </c>
      <c r="P120" s="103">
        <v>10843</v>
      </c>
      <c r="Q120" s="103">
        <f>34815-L120</f>
        <v>23585.620000000003</v>
      </c>
      <c r="R120" s="104">
        <f t="shared" si="12"/>
        <v>79013.76999999999</v>
      </c>
    </row>
    <row r="121" spans="1:18" s="31" customFormat="1" ht="38.25" x14ac:dyDescent="0.2">
      <c r="A121" s="23">
        <v>5</v>
      </c>
      <c r="B121" s="24" t="s">
        <v>83</v>
      </c>
      <c r="C121" s="24" t="s">
        <v>94</v>
      </c>
      <c r="D121" s="33" t="s">
        <v>95</v>
      </c>
      <c r="E121" s="24" t="s">
        <v>96</v>
      </c>
      <c r="F121" s="24" t="s">
        <v>97</v>
      </c>
      <c r="G121" s="26">
        <v>408184</v>
      </c>
      <c r="H121" s="26">
        <v>161104</v>
      </c>
      <c r="I121" s="27">
        <v>21485</v>
      </c>
      <c r="J121" s="28">
        <v>0</v>
      </c>
      <c r="K121" s="28">
        <v>2201.21</v>
      </c>
      <c r="L121" s="103">
        <f t="shared" si="11"/>
        <v>23686.21</v>
      </c>
      <c r="M121" s="103">
        <v>23415.59</v>
      </c>
      <c r="N121" s="103">
        <v>23144.59</v>
      </c>
      <c r="O121" s="103">
        <v>22877.52</v>
      </c>
      <c r="P121" s="103">
        <v>22420</v>
      </c>
      <c r="Q121" s="103">
        <f>77120-L121</f>
        <v>53433.79</v>
      </c>
      <c r="R121" s="104">
        <f t="shared" si="12"/>
        <v>168977.7</v>
      </c>
    </row>
    <row r="122" spans="1:18" s="31" customFormat="1" ht="38.25" x14ac:dyDescent="0.2">
      <c r="A122" s="23">
        <v>6</v>
      </c>
      <c r="B122" s="24" t="s">
        <v>79</v>
      </c>
      <c r="C122" s="24" t="s">
        <v>101</v>
      </c>
      <c r="D122" s="106" t="s">
        <v>102</v>
      </c>
      <c r="E122" s="24" t="s">
        <v>103</v>
      </c>
      <c r="F122" s="24" t="s">
        <v>104</v>
      </c>
      <c r="G122" s="26">
        <v>552488.55000000005</v>
      </c>
      <c r="H122" s="26">
        <v>90656</v>
      </c>
      <c r="I122" s="27">
        <v>11332</v>
      </c>
      <c r="J122" s="28">
        <v>133.47</v>
      </c>
      <c r="K122" s="28">
        <v>3331.6899999999996</v>
      </c>
      <c r="L122" s="103">
        <f t="shared" si="11"/>
        <v>14797.16</v>
      </c>
      <c r="M122" s="103">
        <v>14204.25</v>
      </c>
      <c r="N122" s="103">
        <v>13837.960000000001</v>
      </c>
      <c r="O122" s="103">
        <v>2144.92</v>
      </c>
      <c r="P122" s="103">
        <v>2102</v>
      </c>
      <c r="Q122" s="103">
        <f>70333-L122</f>
        <v>55535.839999999997</v>
      </c>
      <c r="R122" s="104">
        <f t="shared" si="12"/>
        <v>102622.13</v>
      </c>
    </row>
    <row r="123" spans="1:18" s="31" customFormat="1" ht="38.25" x14ac:dyDescent="0.2">
      <c r="A123" s="23">
        <v>7</v>
      </c>
      <c r="B123" s="24" t="s">
        <v>79</v>
      </c>
      <c r="C123" s="24" t="s">
        <v>105</v>
      </c>
      <c r="D123" s="33" t="s">
        <v>106</v>
      </c>
      <c r="E123" s="24" t="s">
        <v>103</v>
      </c>
      <c r="F123" s="24" t="s">
        <v>104</v>
      </c>
      <c r="G123" s="26">
        <v>491852</v>
      </c>
      <c r="H123" s="26">
        <v>207104</v>
      </c>
      <c r="I123" s="27">
        <v>25888</v>
      </c>
      <c r="J123" s="28">
        <v>1160.7399999999998</v>
      </c>
      <c r="K123" s="28">
        <v>7611.2699999999995</v>
      </c>
      <c r="L123" s="103">
        <f t="shared" si="11"/>
        <v>34660.009999999995</v>
      </c>
      <c r="M123" s="103">
        <v>32012.23</v>
      </c>
      <c r="N123" s="103">
        <v>32449.68</v>
      </c>
      <c r="O123" s="103">
        <v>30788.079999999998</v>
      </c>
      <c r="P123" s="103">
        <v>30172</v>
      </c>
      <c r="Q123" s="103">
        <f>108164-L123</f>
        <v>73503.990000000005</v>
      </c>
      <c r="R123" s="104">
        <f t="shared" si="12"/>
        <v>233585.99</v>
      </c>
    </row>
    <row r="124" spans="1:18" s="31" customFormat="1" ht="25.5" x14ac:dyDescent="0.2">
      <c r="A124" s="23">
        <v>8</v>
      </c>
      <c r="B124" s="24" t="s">
        <v>79</v>
      </c>
      <c r="C124" s="24" t="s">
        <v>107</v>
      </c>
      <c r="D124" s="33" t="s">
        <v>108</v>
      </c>
      <c r="E124" s="24" t="s">
        <v>109</v>
      </c>
      <c r="F124" s="24" t="s">
        <v>104</v>
      </c>
      <c r="G124" s="26">
        <v>215651</v>
      </c>
      <c r="H124" s="26">
        <v>93280</v>
      </c>
      <c r="I124" s="27">
        <v>11660</v>
      </c>
      <c r="J124" s="28">
        <v>522.79</v>
      </c>
      <c r="K124" s="28">
        <v>3611.73</v>
      </c>
      <c r="L124" s="103">
        <f t="shared" si="11"/>
        <v>15794.52</v>
      </c>
      <c r="M124" s="103">
        <v>14615.400000000001</v>
      </c>
      <c r="N124" s="103">
        <v>14238.48</v>
      </c>
      <c r="O124" s="103">
        <v>13866.439999999999</v>
      </c>
      <c r="P124" s="103">
        <v>13589</v>
      </c>
      <c r="Q124" s="103">
        <f>48959-L124</f>
        <v>33164.479999999996</v>
      </c>
      <c r="R124" s="104">
        <f t="shared" si="12"/>
        <v>105268.31999999999</v>
      </c>
    </row>
    <row r="125" spans="1:18" s="31" customFormat="1" ht="38.25" x14ac:dyDescent="0.2">
      <c r="A125" s="23">
        <v>9</v>
      </c>
      <c r="B125" s="24" t="s">
        <v>130</v>
      </c>
      <c r="C125" s="24" t="s">
        <v>132</v>
      </c>
      <c r="D125" s="33" t="s">
        <v>172</v>
      </c>
      <c r="E125" s="24" t="s">
        <v>133</v>
      </c>
      <c r="F125" s="24" t="s">
        <v>159</v>
      </c>
      <c r="G125" s="26">
        <v>1044388</v>
      </c>
      <c r="H125" s="26">
        <v>404758</v>
      </c>
      <c r="I125" s="27">
        <v>52620</v>
      </c>
      <c r="J125" s="28">
        <v>0</v>
      </c>
      <c r="K125" s="28">
        <v>17062.93</v>
      </c>
      <c r="L125" s="39">
        <f t="shared" si="11"/>
        <v>69682.929999999993</v>
      </c>
      <c r="M125" s="39">
        <v>68824.570000000007</v>
      </c>
      <c r="N125" s="39">
        <v>66449.61</v>
      </c>
      <c r="O125" s="39">
        <f>281060.49-L125</f>
        <v>211377.56</v>
      </c>
      <c r="P125" s="39">
        <v>0</v>
      </c>
      <c r="Q125" s="39">
        <v>0</v>
      </c>
      <c r="R125" s="104">
        <f t="shared" si="12"/>
        <v>416334.67</v>
      </c>
    </row>
    <row r="126" spans="1:18" s="31" customFormat="1" ht="25.5" x14ac:dyDescent="0.2">
      <c r="A126" s="23">
        <v>10</v>
      </c>
      <c r="B126" s="24" t="s">
        <v>131</v>
      </c>
      <c r="C126" s="24" t="s">
        <v>171</v>
      </c>
      <c r="D126" s="33" t="s">
        <v>169</v>
      </c>
      <c r="E126" s="24" t="s">
        <v>134</v>
      </c>
      <c r="F126" s="24" t="s">
        <v>160</v>
      </c>
      <c r="G126" s="26">
        <v>1278192</v>
      </c>
      <c r="H126" s="26">
        <v>394792</v>
      </c>
      <c r="I126" s="27">
        <v>39200</v>
      </c>
      <c r="J126" s="28">
        <v>0</v>
      </c>
      <c r="K126" s="28">
        <v>16402.63</v>
      </c>
      <c r="L126" s="39">
        <f t="shared" si="11"/>
        <v>55602.630000000005</v>
      </c>
      <c r="M126" s="39">
        <v>55275.05</v>
      </c>
      <c r="N126" s="39">
        <v>53510.67</v>
      </c>
      <c r="O126" s="39">
        <f>301477-L126</f>
        <v>245874.37</v>
      </c>
      <c r="P126" s="39">
        <v>0</v>
      </c>
      <c r="Q126" s="39">
        <v>0</v>
      </c>
      <c r="R126" s="104">
        <f t="shared" si="12"/>
        <v>410262.72</v>
      </c>
    </row>
    <row r="127" spans="1:18" s="31" customFormat="1" ht="25.5" x14ac:dyDescent="0.2">
      <c r="A127" s="23">
        <v>11</v>
      </c>
      <c r="B127" s="24" t="s">
        <v>131</v>
      </c>
      <c r="C127" s="24" t="s">
        <v>170</v>
      </c>
      <c r="D127" s="33" t="s">
        <v>168</v>
      </c>
      <c r="E127" s="24" t="s">
        <v>135</v>
      </c>
      <c r="F127" s="24" t="s">
        <v>160</v>
      </c>
      <c r="G127" s="26">
        <v>712988</v>
      </c>
      <c r="H127" s="26">
        <v>226320</v>
      </c>
      <c r="I127" s="27">
        <v>22512</v>
      </c>
      <c r="J127" s="28">
        <v>0</v>
      </c>
      <c r="K127" s="28">
        <v>10188.24</v>
      </c>
      <c r="L127" s="39">
        <f t="shared" si="11"/>
        <v>32700.239999999998</v>
      </c>
      <c r="M127" s="39">
        <v>32504.7</v>
      </c>
      <c r="N127" s="39">
        <v>31419.56</v>
      </c>
      <c r="O127" s="39">
        <f>176050-L127</f>
        <v>143349.76000000001</v>
      </c>
      <c r="P127" s="39">
        <v>0</v>
      </c>
      <c r="Q127" s="39">
        <v>0</v>
      </c>
      <c r="R127" s="104">
        <f t="shared" si="12"/>
        <v>239974.26</v>
      </c>
    </row>
    <row r="128" spans="1:18" s="31" customFormat="1" ht="38.25" x14ac:dyDescent="0.2">
      <c r="A128" s="23">
        <v>12</v>
      </c>
      <c r="B128" s="24" t="s">
        <v>79</v>
      </c>
      <c r="C128" s="107" t="s">
        <v>256</v>
      </c>
      <c r="D128" s="33" t="s">
        <v>315</v>
      </c>
      <c r="E128" s="24" t="s">
        <v>272</v>
      </c>
      <c r="F128" s="36" t="s">
        <v>273</v>
      </c>
      <c r="G128" s="26">
        <v>181536</v>
      </c>
      <c r="H128" s="26">
        <v>86652</v>
      </c>
      <c r="I128" s="27">
        <v>5976</v>
      </c>
      <c r="J128" s="28">
        <v>462.36</v>
      </c>
      <c r="K128" s="28">
        <v>3093.8100000000004</v>
      </c>
      <c r="L128" s="39">
        <f t="shared" si="11"/>
        <v>9532.17</v>
      </c>
      <c r="M128" s="39">
        <v>8729.01</v>
      </c>
      <c r="N128" s="39">
        <v>8536.02</v>
      </c>
      <c r="O128" s="39">
        <v>8349.51</v>
      </c>
      <c r="P128" s="39">
        <v>8183</v>
      </c>
      <c r="Q128" s="39">
        <f>72499-L128</f>
        <v>62966.83</v>
      </c>
      <c r="R128" s="104">
        <f t="shared" si="12"/>
        <v>106296.54000000001</v>
      </c>
    </row>
    <row r="129" spans="1:18" s="31" customFormat="1" ht="25.5" x14ac:dyDescent="0.2">
      <c r="A129" s="23">
        <v>13</v>
      </c>
      <c r="B129" s="24" t="s">
        <v>79</v>
      </c>
      <c r="C129" s="24" t="s">
        <v>173</v>
      </c>
      <c r="D129" s="33" t="s">
        <v>178</v>
      </c>
      <c r="E129" s="24" t="s">
        <v>211</v>
      </c>
      <c r="F129" s="36" t="s">
        <v>174</v>
      </c>
      <c r="G129" s="26">
        <v>683849</v>
      </c>
      <c r="H129" s="26">
        <v>614847</v>
      </c>
      <c r="I129" s="27">
        <v>25096</v>
      </c>
      <c r="J129" s="28">
        <v>0</v>
      </c>
      <c r="K129" s="28">
        <v>32155.62</v>
      </c>
      <c r="L129" s="39">
        <f t="shared" si="11"/>
        <v>57251.619999999995</v>
      </c>
      <c r="M129" s="39">
        <v>50290.36</v>
      </c>
      <c r="N129" s="39">
        <v>49254.820000000007</v>
      </c>
      <c r="O129" s="39">
        <v>58451</v>
      </c>
      <c r="P129" s="39">
        <v>57282</v>
      </c>
      <c r="Q129" s="39">
        <f>710168-L129</f>
        <v>652916.38</v>
      </c>
      <c r="R129" s="104">
        <f t="shared" si="12"/>
        <v>925446.17999999993</v>
      </c>
    </row>
    <row r="130" spans="1:18" s="31" customFormat="1" ht="25.5" x14ac:dyDescent="0.2">
      <c r="A130" s="23">
        <v>14</v>
      </c>
      <c r="B130" s="24" t="s">
        <v>79</v>
      </c>
      <c r="C130" s="24" t="s">
        <v>398</v>
      </c>
      <c r="D130" s="33" t="s">
        <v>175</v>
      </c>
      <c r="E130" s="24" t="s">
        <v>176</v>
      </c>
      <c r="F130" s="36" t="s">
        <v>177</v>
      </c>
      <c r="G130" s="26">
        <v>806893</v>
      </c>
      <c r="H130" s="26">
        <v>707420</v>
      </c>
      <c r="I130" s="27">
        <v>27384</v>
      </c>
      <c r="J130" s="28">
        <v>0</v>
      </c>
      <c r="K130" s="108">
        <v>27312.73</v>
      </c>
      <c r="L130" s="39">
        <f t="shared" si="11"/>
        <v>54696.729999999996</v>
      </c>
      <c r="M130" s="39">
        <v>51317.46</v>
      </c>
      <c r="N130" s="39">
        <v>50259.909999999996</v>
      </c>
      <c r="O130" s="39">
        <v>49390.03</v>
      </c>
      <c r="P130" s="39">
        <v>48402</v>
      </c>
      <c r="Q130" s="39">
        <f>815142-L130</f>
        <v>760445.27</v>
      </c>
      <c r="R130" s="104">
        <f t="shared" si="12"/>
        <v>1014511.4</v>
      </c>
    </row>
    <row r="131" spans="1:18" s="31" customFormat="1" ht="30" customHeight="1" x14ac:dyDescent="0.2">
      <c r="A131" s="23">
        <v>15</v>
      </c>
      <c r="B131" s="24" t="s">
        <v>79</v>
      </c>
      <c r="C131" s="107" t="s">
        <v>254</v>
      </c>
      <c r="D131" s="33" t="s">
        <v>234</v>
      </c>
      <c r="E131" s="24" t="s">
        <v>255</v>
      </c>
      <c r="F131" s="36" t="s">
        <v>233</v>
      </c>
      <c r="G131" s="26">
        <v>827265</v>
      </c>
      <c r="H131" s="26">
        <v>544721</v>
      </c>
      <c r="I131" s="27">
        <v>8460</v>
      </c>
      <c r="J131" s="28">
        <v>0</v>
      </c>
      <c r="K131" s="108">
        <v>30431.890000000003</v>
      </c>
      <c r="L131" s="39">
        <f t="shared" si="11"/>
        <v>38891.89</v>
      </c>
      <c r="M131" s="39">
        <v>48220.11</v>
      </c>
      <c r="N131" s="39">
        <v>47170.46</v>
      </c>
      <c r="O131" s="39">
        <v>46191.530000000006</v>
      </c>
      <c r="P131" s="39">
        <v>45268</v>
      </c>
      <c r="Q131" s="39">
        <f>735054-L131</f>
        <v>696162.11</v>
      </c>
      <c r="R131" s="104">
        <f t="shared" si="12"/>
        <v>921904.1</v>
      </c>
    </row>
    <row r="132" spans="1:18" s="31" customFormat="1" ht="36.75" customHeight="1" x14ac:dyDescent="0.2">
      <c r="A132" s="23">
        <v>16</v>
      </c>
      <c r="B132" s="24" t="s">
        <v>79</v>
      </c>
      <c r="C132" s="109" t="s">
        <v>399</v>
      </c>
      <c r="D132" s="33" t="s">
        <v>275</v>
      </c>
      <c r="E132" s="24" t="s">
        <v>274</v>
      </c>
      <c r="F132" s="36" t="s">
        <v>261</v>
      </c>
      <c r="G132" s="26">
        <v>153808</v>
      </c>
      <c r="H132" s="26">
        <v>153808</v>
      </c>
      <c r="I132" s="27">
        <v>0</v>
      </c>
      <c r="J132" s="28">
        <v>0</v>
      </c>
      <c r="K132" s="108">
        <v>7100.52</v>
      </c>
      <c r="L132" s="39">
        <f t="shared" si="11"/>
        <v>7100.52</v>
      </c>
      <c r="M132" s="39">
        <v>14793.550000000001</v>
      </c>
      <c r="N132" s="39">
        <v>14463.6</v>
      </c>
      <c r="O132" s="39">
        <v>14128.369999999999</v>
      </c>
      <c r="P132" s="39">
        <v>13845</v>
      </c>
      <c r="Q132" s="39">
        <f>151937-L132</f>
        <v>144836.48000000001</v>
      </c>
      <c r="R132" s="104">
        <f t="shared" si="12"/>
        <v>209167.52000000002</v>
      </c>
    </row>
    <row r="133" spans="1:18" s="31" customFormat="1" ht="24.75" customHeight="1" x14ac:dyDescent="0.2">
      <c r="A133" s="23">
        <v>17</v>
      </c>
      <c r="B133" s="24" t="s">
        <v>79</v>
      </c>
      <c r="C133" s="110" t="s">
        <v>312</v>
      </c>
      <c r="D133" s="33" t="s">
        <v>352</v>
      </c>
      <c r="E133" s="24" t="s">
        <v>313</v>
      </c>
      <c r="F133" s="36" t="s">
        <v>314</v>
      </c>
      <c r="G133" s="26">
        <v>600000</v>
      </c>
      <c r="H133" s="26">
        <v>299997</v>
      </c>
      <c r="I133" s="27">
        <v>259937.59</v>
      </c>
      <c r="J133" s="28">
        <v>0</v>
      </c>
      <c r="K133" s="108">
        <v>4337.2299999999996</v>
      </c>
      <c r="L133" s="39">
        <v>345737</v>
      </c>
      <c r="M133" s="39">
        <v>0</v>
      </c>
      <c r="N133" s="39">
        <v>0</v>
      </c>
      <c r="O133" s="39">
        <v>0</v>
      </c>
      <c r="P133" s="39">
        <v>0</v>
      </c>
      <c r="Q133" s="39">
        <v>0</v>
      </c>
      <c r="R133" s="104">
        <f t="shared" si="12"/>
        <v>345737</v>
      </c>
    </row>
    <row r="134" spans="1:18" s="31" customFormat="1" ht="24.75" customHeight="1" x14ac:dyDescent="0.2">
      <c r="A134" s="23">
        <v>18</v>
      </c>
      <c r="B134" s="24" t="s">
        <v>79</v>
      </c>
      <c r="C134" s="111" t="s">
        <v>348</v>
      </c>
      <c r="D134" s="33" t="s">
        <v>351</v>
      </c>
      <c r="E134" s="24" t="s">
        <v>349</v>
      </c>
      <c r="F134" s="36" t="s">
        <v>350</v>
      </c>
      <c r="G134" s="26">
        <v>600000</v>
      </c>
      <c r="H134" s="26">
        <v>125746</v>
      </c>
      <c r="I134" s="27">
        <v>0</v>
      </c>
      <c r="J134" s="28">
        <v>0</v>
      </c>
      <c r="K134" s="108">
        <v>0</v>
      </c>
      <c r="L134" s="39">
        <v>0</v>
      </c>
      <c r="M134" s="39">
        <v>0</v>
      </c>
      <c r="N134" s="39">
        <v>0</v>
      </c>
      <c r="O134" s="39">
        <v>0</v>
      </c>
      <c r="P134" s="39">
        <v>0</v>
      </c>
      <c r="Q134" s="39">
        <v>0</v>
      </c>
      <c r="R134" s="104">
        <f t="shared" si="12"/>
        <v>0</v>
      </c>
    </row>
    <row r="135" spans="1:18" ht="15" x14ac:dyDescent="0.25">
      <c r="A135" s="187" t="s">
        <v>276</v>
      </c>
      <c r="B135" s="188"/>
      <c r="C135" s="189"/>
      <c r="D135" s="112"/>
      <c r="E135" s="113" t="s">
        <v>80</v>
      </c>
      <c r="F135" s="113" t="s">
        <v>80</v>
      </c>
      <c r="G135" s="114">
        <f t="shared" ref="G135:R135" si="13">SUM(G117:G134)</f>
        <v>9219434.5500000007</v>
      </c>
      <c r="H135" s="114">
        <f t="shared" si="13"/>
        <v>4342516</v>
      </c>
      <c r="I135" s="115">
        <f t="shared" si="13"/>
        <v>545706.59</v>
      </c>
      <c r="J135" s="115">
        <f t="shared" si="13"/>
        <v>2279.3599999999997</v>
      </c>
      <c r="K135" s="115">
        <f t="shared" si="13"/>
        <v>167472.88</v>
      </c>
      <c r="L135" s="114">
        <f t="shared" si="13"/>
        <v>796921.01</v>
      </c>
      <c r="M135" s="114">
        <f t="shared" si="13"/>
        <v>450524.31</v>
      </c>
      <c r="N135" s="114">
        <f t="shared" si="13"/>
        <v>440689.46</v>
      </c>
      <c r="O135" s="114">
        <f t="shared" si="13"/>
        <v>882379.26000000013</v>
      </c>
      <c r="P135" s="114">
        <f t="shared" si="13"/>
        <v>276091</v>
      </c>
      <c r="Q135" s="114">
        <f t="shared" si="13"/>
        <v>2591171.79</v>
      </c>
      <c r="R135" s="114">
        <f t="shared" si="13"/>
        <v>5437776.8300000001</v>
      </c>
    </row>
    <row r="136" spans="1:18" s="15" customFormat="1" x14ac:dyDescent="0.2">
      <c r="A136" s="193"/>
      <c r="B136" s="194"/>
      <c r="C136" s="195"/>
      <c r="D136" s="102"/>
      <c r="E136" s="81"/>
      <c r="F136" s="116"/>
      <c r="G136" s="100"/>
      <c r="H136" s="101"/>
      <c r="I136" s="72"/>
      <c r="J136" s="72"/>
      <c r="K136" s="72"/>
      <c r="L136" s="101"/>
      <c r="M136" s="101"/>
      <c r="N136" s="101"/>
      <c r="O136" s="101"/>
      <c r="P136" s="101"/>
      <c r="Q136" s="101"/>
      <c r="R136" s="101"/>
    </row>
    <row r="137" spans="1:18" s="15" customFormat="1" ht="15" x14ac:dyDescent="0.2">
      <c r="A137" s="117" t="s">
        <v>327</v>
      </c>
      <c r="B137" s="118"/>
      <c r="C137" s="119"/>
      <c r="D137" s="112"/>
      <c r="E137" s="113"/>
      <c r="F137" s="120"/>
      <c r="G137" s="114"/>
      <c r="H137" s="121"/>
      <c r="I137" s="122">
        <v>0</v>
      </c>
      <c r="J137" s="122">
        <v>0</v>
      </c>
      <c r="K137" s="122">
        <f t="shared" ref="K137:Q137" si="14">SUM(K136)</f>
        <v>0</v>
      </c>
      <c r="L137" s="121">
        <f t="shared" si="14"/>
        <v>0</v>
      </c>
      <c r="M137" s="121">
        <f t="shared" si="14"/>
        <v>0</v>
      </c>
      <c r="N137" s="121">
        <f t="shared" si="14"/>
        <v>0</v>
      </c>
      <c r="O137" s="121">
        <f t="shared" si="14"/>
        <v>0</v>
      </c>
      <c r="P137" s="121">
        <f t="shared" si="14"/>
        <v>0</v>
      </c>
      <c r="Q137" s="121">
        <f t="shared" si="14"/>
        <v>0</v>
      </c>
      <c r="R137" s="121">
        <f>SUM(K137:Q137)</f>
        <v>0</v>
      </c>
    </row>
    <row r="138" spans="1:18" s="80" customFormat="1" x14ac:dyDescent="0.2">
      <c r="A138" s="23"/>
      <c r="B138" s="24"/>
      <c r="C138" s="110"/>
      <c r="D138" s="123"/>
      <c r="E138" s="81"/>
      <c r="F138" s="116"/>
      <c r="G138" s="100"/>
      <c r="H138" s="101"/>
      <c r="I138" s="72"/>
      <c r="J138" s="72"/>
      <c r="K138" s="72"/>
      <c r="L138" s="101"/>
      <c r="M138" s="101"/>
      <c r="N138" s="101"/>
      <c r="O138" s="101"/>
      <c r="P138" s="101"/>
      <c r="Q138" s="101"/>
      <c r="R138" s="101"/>
    </row>
    <row r="139" spans="1:18" s="15" customFormat="1" ht="15.75" x14ac:dyDescent="0.25">
      <c r="A139" s="190" t="s">
        <v>262</v>
      </c>
      <c r="B139" s="191"/>
      <c r="C139" s="192"/>
      <c r="D139" s="124"/>
      <c r="E139" s="125"/>
      <c r="F139" s="126"/>
      <c r="G139" s="127">
        <f>G135+G137</f>
        <v>9219434.5500000007</v>
      </c>
      <c r="H139" s="128">
        <f t="shared" ref="H139:Q139" si="15">H135+H137</f>
        <v>4342516</v>
      </c>
      <c r="I139" s="129">
        <f t="shared" si="15"/>
        <v>545706.59</v>
      </c>
      <c r="J139" s="129">
        <f t="shared" si="15"/>
        <v>2279.3599999999997</v>
      </c>
      <c r="K139" s="129">
        <f t="shared" si="15"/>
        <v>167472.88</v>
      </c>
      <c r="L139" s="128">
        <f t="shared" si="15"/>
        <v>796921.01</v>
      </c>
      <c r="M139" s="128">
        <f t="shared" si="15"/>
        <v>450524.31</v>
      </c>
      <c r="N139" s="128">
        <f t="shared" si="15"/>
        <v>440689.46</v>
      </c>
      <c r="O139" s="128">
        <f t="shared" si="15"/>
        <v>882379.26000000013</v>
      </c>
      <c r="P139" s="128">
        <f t="shared" si="15"/>
        <v>276091</v>
      </c>
      <c r="Q139" s="128">
        <f t="shared" si="15"/>
        <v>2591171.79</v>
      </c>
      <c r="R139" s="128">
        <f>R135+R137</f>
        <v>5437776.8300000001</v>
      </c>
    </row>
    <row r="140" spans="1:18" s="80" customFormat="1" x14ac:dyDescent="0.2">
      <c r="A140" s="181"/>
      <c r="B140" s="182"/>
      <c r="C140" s="183"/>
      <c r="D140" s="75"/>
      <c r="E140" s="76"/>
      <c r="F140" s="77"/>
      <c r="G140" s="63"/>
      <c r="H140" s="78"/>
      <c r="I140" s="79"/>
      <c r="J140" s="130"/>
      <c r="K140" s="130"/>
      <c r="L140" s="131"/>
      <c r="M140" s="131"/>
      <c r="N140" s="131"/>
      <c r="O140" s="131"/>
      <c r="P140" s="131"/>
      <c r="Q140" s="131"/>
      <c r="R140" s="74"/>
    </row>
    <row r="141" spans="1:18" s="15" customFormat="1" hidden="1" x14ac:dyDescent="0.2">
      <c r="A141" s="65"/>
      <c r="B141" s="24"/>
      <c r="C141" s="24"/>
      <c r="D141" s="66"/>
      <c r="E141" s="67"/>
      <c r="F141" s="68"/>
      <c r="G141" s="69"/>
      <c r="H141" s="70"/>
      <c r="I141" s="71"/>
      <c r="J141" s="72"/>
      <c r="K141" s="72"/>
      <c r="L141" s="73"/>
      <c r="M141" s="73"/>
      <c r="N141" s="73"/>
      <c r="O141" s="73"/>
      <c r="P141" s="73"/>
      <c r="Q141" s="73"/>
      <c r="R141" s="74"/>
    </row>
    <row r="142" spans="1:18" s="15" customFormat="1" hidden="1" x14ac:dyDescent="0.2">
      <c r="A142" s="65"/>
      <c r="B142" s="24"/>
      <c r="C142" s="24"/>
      <c r="D142" s="66"/>
      <c r="E142" s="67"/>
      <c r="F142" s="68"/>
      <c r="G142" s="69"/>
      <c r="H142" s="70"/>
      <c r="I142" s="71"/>
      <c r="J142" s="72"/>
      <c r="K142" s="72"/>
      <c r="L142" s="73"/>
      <c r="M142" s="73"/>
      <c r="N142" s="73"/>
      <c r="O142" s="73"/>
      <c r="P142" s="73"/>
      <c r="Q142" s="73"/>
      <c r="R142" s="74"/>
    </row>
    <row r="143" spans="1:18" s="135" customFormat="1" ht="15" x14ac:dyDescent="0.25">
      <c r="A143" s="163" t="s">
        <v>214</v>
      </c>
      <c r="B143" s="164"/>
      <c r="C143" s="165"/>
      <c r="D143" s="132"/>
      <c r="E143" s="133"/>
      <c r="F143" s="133"/>
      <c r="G143" s="134">
        <f>G115+G139</f>
        <v>69889616.549999997</v>
      </c>
      <c r="H143" s="134">
        <f t="shared" ref="H143:R143" si="16">H115+H139</f>
        <v>32698526</v>
      </c>
      <c r="I143" s="134">
        <f t="shared" si="16"/>
        <v>2657093.1</v>
      </c>
      <c r="J143" s="134">
        <f t="shared" si="16"/>
        <v>31502.399999999994</v>
      </c>
      <c r="K143" s="134">
        <f t="shared" si="16"/>
        <v>1165658.7829999998</v>
      </c>
      <c r="L143" s="134">
        <f t="shared" si="16"/>
        <v>3935716.4630000014</v>
      </c>
      <c r="M143" s="134">
        <f t="shared" si="16"/>
        <v>4278842.3099999996</v>
      </c>
      <c r="N143" s="134">
        <f t="shared" si="16"/>
        <v>4404387.46</v>
      </c>
      <c r="O143" s="134">
        <f t="shared" si="16"/>
        <v>5183116.26</v>
      </c>
      <c r="P143" s="134">
        <f t="shared" si="16"/>
        <v>4379007</v>
      </c>
      <c r="Q143" s="134">
        <f t="shared" si="16"/>
        <v>40062428.829999998</v>
      </c>
      <c r="R143" s="134">
        <f t="shared" si="16"/>
        <v>62247797.873000011</v>
      </c>
    </row>
    <row r="144" spans="1:18" x14ac:dyDescent="0.2">
      <c r="A144" s="208"/>
      <c r="B144" s="209"/>
      <c r="C144" s="210"/>
      <c r="D144" s="98"/>
      <c r="E144" s="99"/>
      <c r="F144" s="99"/>
      <c r="H144" s="98"/>
      <c r="I144" s="136"/>
      <c r="J144" s="136"/>
      <c r="K144" s="136"/>
      <c r="L144" s="137"/>
      <c r="M144" s="137"/>
      <c r="N144" s="137"/>
      <c r="O144" s="137"/>
      <c r="P144" s="137"/>
      <c r="Q144" s="137"/>
      <c r="R144" s="138"/>
    </row>
    <row r="145" spans="1:18" ht="12.75" customHeight="1" x14ac:dyDescent="0.2">
      <c r="A145" s="199" t="s">
        <v>110</v>
      </c>
      <c r="B145" s="200"/>
      <c r="C145" s="200"/>
      <c r="D145" s="200"/>
      <c r="E145" s="201"/>
      <c r="F145" s="99"/>
      <c r="G145" s="139"/>
      <c r="H145" s="98"/>
      <c r="I145" s="136"/>
      <c r="J145" s="136"/>
      <c r="K145" s="136"/>
      <c r="L145" s="140">
        <f>L143*100/R146</f>
        <v>7.5041326477692305</v>
      </c>
      <c r="M145" s="140">
        <f>M143*100/R146</f>
        <v>8.1583621622611027</v>
      </c>
      <c r="N145" s="140">
        <f>N143*100/R146</f>
        <v>8.3977359758325107</v>
      </c>
      <c r="O145" s="140">
        <f>O143*100/R146</f>
        <v>9.8825188017233287</v>
      </c>
      <c r="P145" s="140">
        <f>P143*100/R146</f>
        <v>8.3493436842912097</v>
      </c>
      <c r="Q145" s="141" t="s">
        <v>111</v>
      </c>
      <c r="R145" s="142" t="s">
        <v>111</v>
      </c>
    </row>
    <row r="146" spans="1:18" ht="29.25" customHeight="1" x14ac:dyDescent="0.2">
      <c r="A146" s="202" t="s">
        <v>112</v>
      </c>
      <c r="B146" s="203"/>
      <c r="C146" s="203"/>
      <c r="D146" s="203"/>
      <c r="E146" s="204"/>
      <c r="F146" s="143"/>
      <c r="G146" s="144"/>
      <c r="H146" s="143"/>
      <c r="I146" s="145"/>
      <c r="J146" s="145"/>
      <c r="K146" s="145"/>
      <c r="L146" s="143"/>
      <c r="M146" s="143"/>
      <c r="N146" s="143"/>
      <c r="O146" s="143"/>
      <c r="P146" s="143"/>
      <c r="Q146" s="143"/>
      <c r="R146" s="74">
        <f>78512652-18994866-7002430-68036</f>
        <v>52447320</v>
      </c>
    </row>
    <row r="147" spans="1:18" x14ac:dyDescent="0.2">
      <c r="M147" s="146"/>
      <c r="N147" s="146"/>
      <c r="O147" s="146"/>
      <c r="P147" s="146"/>
      <c r="R147" s="147"/>
    </row>
    <row r="148" spans="1:18" x14ac:dyDescent="0.2">
      <c r="C148" s="148"/>
      <c r="D148" s="149"/>
      <c r="M148" s="146"/>
      <c r="N148" s="146"/>
      <c r="O148" s="146"/>
      <c r="P148" s="146"/>
      <c r="R148" s="150"/>
    </row>
    <row r="149" spans="1:18" x14ac:dyDescent="0.2">
      <c r="C149" s="148"/>
      <c r="D149" s="151"/>
      <c r="Q149" s="152"/>
      <c r="R149" s="153"/>
    </row>
    <row r="150" spans="1:18" hidden="1" x14ac:dyDescent="0.2">
      <c r="Q150" s="60"/>
    </row>
    <row r="151" spans="1:18" hidden="1" x14ac:dyDescent="0.2">
      <c r="F151" s="5" t="s">
        <v>161</v>
      </c>
      <c r="G151" s="154" t="e">
        <f>#REF!</f>
        <v>#REF!</v>
      </c>
      <c r="H151" s="60" t="e">
        <f>#REF!</f>
        <v>#REF!</v>
      </c>
      <c r="I151" s="7" t="e">
        <f>#REF!</f>
        <v>#REF!</v>
      </c>
      <c r="J151" s="7" t="e">
        <f>#REF!</f>
        <v>#REF!</v>
      </c>
      <c r="K151" s="7" t="e">
        <f>#REF!</f>
        <v>#REF!</v>
      </c>
      <c r="L151" s="60" t="e">
        <f>#REF!</f>
        <v>#REF!</v>
      </c>
      <c r="M151" s="60" t="e">
        <f>#REF!</f>
        <v>#REF!</v>
      </c>
      <c r="N151" s="60" t="e">
        <f>#REF!</f>
        <v>#REF!</v>
      </c>
      <c r="O151" s="60"/>
      <c r="P151" s="60"/>
      <c r="Q151" s="60" t="e">
        <f>#REF!</f>
        <v>#REF!</v>
      </c>
      <c r="R151" s="155" t="e">
        <f>#REF!</f>
        <v>#REF!</v>
      </c>
    </row>
    <row r="152" spans="1:18" hidden="1" x14ac:dyDescent="0.2">
      <c r="G152" s="154" t="e">
        <f>#REF!</f>
        <v>#REF!</v>
      </c>
      <c r="H152" s="60" t="e">
        <f>#REF!</f>
        <v>#REF!</v>
      </c>
      <c r="I152" s="7" t="e">
        <f>#REF!</f>
        <v>#REF!</v>
      </c>
      <c r="J152" s="7" t="e">
        <f>#REF!</f>
        <v>#REF!</v>
      </c>
      <c r="K152" s="7" t="e">
        <f>#REF!</f>
        <v>#REF!</v>
      </c>
      <c r="L152" s="60" t="e">
        <f>#REF!</f>
        <v>#REF!</v>
      </c>
      <c r="M152" s="60" t="e">
        <f>#REF!</f>
        <v>#REF!</v>
      </c>
      <c r="N152" s="60" t="e">
        <f>#REF!</f>
        <v>#REF!</v>
      </c>
      <c r="O152" s="60"/>
      <c r="P152" s="60"/>
      <c r="Q152" s="60" t="e">
        <f>#REF!</f>
        <v>#REF!</v>
      </c>
      <c r="R152" s="155" t="e">
        <f>#REF!</f>
        <v>#REF!</v>
      </c>
    </row>
    <row r="153" spans="1:18" hidden="1" x14ac:dyDescent="0.2">
      <c r="G153" s="154" t="e">
        <f>G152+G151</f>
        <v>#REF!</v>
      </c>
      <c r="H153" s="60" t="e">
        <f t="shared" ref="H153:R153" si="17">H152+H151</f>
        <v>#REF!</v>
      </c>
      <c r="I153" s="7" t="e">
        <f t="shared" si="17"/>
        <v>#REF!</v>
      </c>
      <c r="J153" s="7" t="e">
        <f t="shared" si="17"/>
        <v>#REF!</v>
      </c>
      <c r="K153" s="7" t="e">
        <f t="shared" si="17"/>
        <v>#REF!</v>
      </c>
      <c r="L153" s="60" t="e">
        <f t="shared" si="17"/>
        <v>#REF!</v>
      </c>
      <c r="M153" s="60" t="e">
        <f t="shared" si="17"/>
        <v>#REF!</v>
      </c>
      <c r="N153" s="60" t="e">
        <f t="shared" si="17"/>
        <v>#REF!</v>
      </c>
      <c r="O153" s="60"/>
      <c r="P153" s="60"/>
      <c r="Q153" s="60" t="e">
        <f t="shared" si="17"/>
        <v>#REF!</v>
      </c>
      <c r="R153" s="155" t="e">
        <f t="shared" si="17"/>
        <v>#REF!</v>
      </c>
    </row>
    <row r="154" spans="1:18" hidden="1" x14ac:dyDescent="0.2">
      <c r="F154" s="5" t="s">
        <v>162</v>
      </c>
      <c r="G154" s="154" t="e">
        <f>#REF!</f>
        <v>#REF!</v>
      </c>
      <c r="H154" s="60" t="e">
        <f>#REF!</f>
        <v>#REF!</v>
      </c>
      <c r="I154" s="7" t="e">
        <f>#REF!</f>
        <v>#REF!</v>
      </c>
      <c r="J154" s="7" t="e">
        <f>#REF!</f>
        <v>#REF!</v>
      </c>
      <c r="K154" s="7" t="e">
        <f>#REF!</f>
        <v>#REF!</v>
      </c>
      <c r="L154" s="60" t="e">
        <f>#REF!</f>
        <v>#REF!</v>
      </c>
      <c r="M154" s="60" t="e">
        <f>#REF!</f>
        <v>#REF!</v>
      </c>
      <c r="N154" s="60" t="e">
        <f>#REF!</f>
        <v>#REF!</v>
      </c>
      <c r="O154" s="60"/>
      <c r="P154" s="60"/>
      <c r="Q154" s="60" t="e">
        <f>#REF!</f>
        <v>#REF!</v>
      </c>
      <c r="R154" s="155" t="e">
        <f>#REF!</f>
        <v>#REF!</v>
      </c>
    </row>
    <row r="155" spans="1:18" hidden="1" x14ac:dyDescent="0.2">
      <c r="F155" s="5" t="s">
        <v>163</v>
      </c>
      <c r="L155" s="156">
        <v>1415086</v>
      </c>
      <c r="M155" s="156">
        <v>1329251</v>
      </c>
      <c r="N155" s="156">
        <v>1130091</v>
      </c>
      <c r="O155" s="156"/>
      <c r="P155" s="156"/>
      <c r="Q155" s="156">
        <f>1107453+10299633</f>
        <v>11407086</v>
      </c>
      <c r="R155" s="155">
        <f>SUM(L155:Q155)</f>
        <v>15281514</v>
      </c>
    </row>
    <row r="156" spans="1:18" hidden="1" x14ac:dyDescent="0.2">
      <c r="L156" s="60" t="e">
        <f t="shared" ref="L156:R156" si="18">L155-L154</f>
        <v>#REF!</v>
      </c>
      <c r="M156" s="60" t="e">
        <f t="shared" si="18"/>
        <v>#REF!</v>
      </c>
      <c r="N156" s="60" t="e">
        <f t="shared" si="18"/>
        <v>#REF!</v>
      </c>
      <c r="O156" s="60"/>
      <c r="P156" s="60"/>
      <c r="Q156" s="60" t="e">
        <f t="shared" si="18"/>
        <v>#REF!</v>
      </c>
      <c r="R156" s="155" t="e">
        <f t="shared" si="18"/>
        <v>#REF!</v>
      </c>
    </row>
    <row r="157" spans="1:18" hidden="1" x14ac:dyDescent="0.2">
      <c r="F157" s="5" t="s">
        <v>164</v>
      </c>
      <c r="G157" s="154" t="e">
        <f>#REF!</f>
        <v>#REF!</v>
      </c>
      <c r="H157" s="60" t="e">
        <f>#REF!</f>
        <v>#REF!</v>
      </c>
      <c r="I157" s="7" t="e">
        <f>#REF!</f>
        <v>#REF!</v>
      </c>
      <c r="J157" s="7" t="e">
        <f>#REF!</f>
        <v>#REF!</v>
      </c>
      <c r="K157" s="7" t="e">
        <f>#REF!</f>
        <v>#REF!</v>
      </c>
      <c r="L157" s="60" t="e">
        <f>#REF!</f>
        <v>#REF!</v>
      </c>
      <c r="M157" s="60" t="e">
        <f>#REF!</f>
        <v>#REF!</v>
      </c>
      <c r="N157" s="60" t="e">
        <f>#REF!</f>
        <v>#REF!</v>
      </c>
      <c r="O157" s="60"/>
      <c r="P157" s="60"/>
      <c r="Q157" s="60" t="e">
        <f>#REF!</f>
        <v>#REF!</v>
      </c>
      <c r="R157" s="155" t="e">
        <f>#REF!</f>
        <v>#REF!</v>
      </c>
    </row>
    <row r="158" spans="1:18" hidden="1" x14ac:dyDescent="0.2">
      <c r="F158" s="5" t="s">
        <v>163</v>
      </c>
      <c r="L158" s="156">
        <v>464503</v>
      </c>
      <c r="M158" s="156">
        <v>319043</v>
      </c>
      <c r="N158" s="156">
        <v>287826</v>
      </c>
      <c r="O158" s="156"/>
      <c r="P158" s="156"/>
      <c r="Q158" s="156">
        <f>242635+2949065</f>
        <v>3191700</v>
      </c>
      <c r="R158" s="155">
        <f>SUM(L158:Q158)</f>
        <v>4263072</v>
      </c>
    </row>
    <row r="159" spans="1:18" hidden="1" x14ac:dyDescent="0.2">
      <c r="L159" s="157" t="e">
        <f t="shared" ref="L159:R159" si="19">L157-L158</f>
        <v>#REF!</v>
      </c>
      <c r="M159" s="157" t="e">
        <f t="shared" si="19"/>
        <v>#REF!</v>
      </c>
      <c r="N159" s="157" t="e">
        <f t="shared" si="19"/>
        <v>#REF!</v>
      </c>
      <c r="O159" s="157"/>
      <c r="P159" s="157"/>
      <c r="Q159" s="157" t="e">
        <f t="shared" si="19"/>
        <v>#REF!</v>
      </c>
      <c r="R159" s="158" t="e">
        <f t="shared" si="19"/>
        <v>#REF!</v>
      </c>
    </row>
    <row r="160" spans="1:18" hidden="1" x14ac:dyDescent="0.2">
      <c r="F160" s="5" t="s">
        <v>165</v>
      </c>
      <c r="G160" s="154" t="e">
        <f>G154+G157</f>
        <v>#REF!</v>
      </c>
      <c r="H160" s="60" t="e">
        <f t="shared" ref="H160:R160" si="20">H154+H157</f>
        <v>#REF!</v>
      </c>
      <c r="I160" s="7" t="e">
        <f t="shared" si="20"/>
        <v>#REF!</v>
      </c>
      <c r="J160" s="7" t="e">
        <f t="shared" si="20"/>
        <v>#REF!</v>
      </c>
      <c r="K160" s="7" t="e">
        <f t="shared" si="20"/>
        <v>#REF!</v>
      </c>
      <c r="L160" s="60" t="e">
        <f t="shared" si="20"/>
        <v>#REF!</v>
      </c>
      <c r="M160" s="60" t="e">
        <f t="shared" si="20"/>
        <v>#REF!</v>
      </c>
      <c r="N160" s="60" t="e">
        <f t="shared" si="20"/>
        <v>#REF!</v>
      </c>
      <c r="O160" s="60"/>
      <c r="P160" s="60"/>
      <c r="Q160" s="60" t="e">
        <f t="shared" si="20"/>
        <v>#REF!</v>
      </c>
      <c r="R160" s="155" t="e">
        <f t="shared" si="20"/>
        <v>#REF!</v>
      </c>
    </row>
    <row r="161" spans="6:18" hidden="1" x14ac:dyDescent="0.2">
      <c r="G161" s="154">
        <f t="shared" ref="G161:N161" si="21">G99</f>
        <v>53260887</v>
      </c>
      <c r="H161" s="60">
        <f t="shared" si="21"/>
        <v>28356010</v>
      </c>
      <c r="I161" s="7">
        <f t="shared" si="21"/>
        <v>2111386.5100000002</v>
      </c>
      <c r="J161" s="7">
        <f t="shared" si="21"/>
        <v>29223.039999999994</v>
      </c>
      <c r="K161" s="7">
        <f t="shared" si="21"/>
        <v>902025.90299999982</v>
      </c>
      <c r="L161" s="60">
        <f t="shared" si="21"/>
        <v>3042635.4530000011</v>
      </c>
      <c r="M161" s="60">
        <f t="shared" si="21"/>
        <v>3511055</v>
      </c>
      <c r="N161" s="60">
        <f t="shared" si="21"/>
        <v>3542199</v>
      </c>
      <c r="O161" s="60"/>
      <c r="P161" s="60"/>
      <c r="Q161" s="60">
        <f>Q99</f>
        <v>28939309.039999999</v>
      </c>
      <c r="R161" s="155">
        <f>R99</f>
        <v>45629629.043000013</v>
      </c>
    </row>
    <row r="162" spans="6:18" hidden="1" x14ac:dyDescent="0.2">
      <c r="G162" s="154" t="e">
        <f>G161-G160</f>
        <v>#REF!</v>
      </c>
      <c r="H162" s="60" t="e">
        <f t="shared" ref="H162:R162" si="22">H161-H160</f>
        <v>#REF!</v>
      </c>
      <c r="I162" s="7" t="e">
        <f t="shared" si="22"/>
        <v>#REF!</v>
      </c>
      <c r="J162" s="7" t="e">
        <f t="shared" si="22"/>
        <v>#REF!</v>
      </c>
      <c r="K162" s="7" t="e">
        <f t="shared" si="22"/>
        <v>#REF!</v>
      </c>
      <c r="L162" s="60" t="e">
        <f t="shared" si="22"/>
        <v>#REF!</v>
      </c>
      <c r="M162" s="60" t="e">
        <f t="shared" si="22"/>
        <v>#REF!</v>
      </c>
      <c r="N162" s="60" t="e">
        <f t="shared" si="22"/>
        <v>#REF!</v>
      </c>
      <c r="O162" s="60"/>
      <c r="P162" s="60"/>
      <c r="Q162" s="60" t="e">
        <f t="shared" si="22"/>
        <v>#REF!</v>
      </c>
      <c r="R162" s="155" t="e">
        <f t="shared" si="22"/>
        <v>#REF!</v>
      </c>
    </row>
    <row r="163" spans="6:18" hidden="1" x14ac:dyDescent="0.2">
      <c r="G163" s="154" t="e">
        <f>G162-G153</f>
        <v>#REF!</v>
      </c>
      <c r="H163" s="60" t="e">
        <f t="shared" ref="H163:R163" si="23">H162-H153</f>
        <v>#REF!</v>
      </c>
      <c r="I163" s="7" t="e">
        <f t="shared" si="23"/>
        <v>#REF!</v>
      </c>
      <c r="J163" s="7" t="e">
        <f t="shared" si="23"/>
        <v>#REF!</v>
      </c>
      <c r="K163" s="7" t="e">
        <f t="shared" si="23"/>
        <v>#REF!</v>
      </c>
      <c r="L163" s="60" t="e">
        <f t="shared" si="23"/>
        <v>#REF!</v>
      </c>
      <c r="M163" s="60" t="e">
        <f t="shared" si="23"/>
        <v>#REF!</v>
      </c>
      <c r="N163" s="60" t="e">
        <f t="shared" si="23"/>
        <v>#REF!</v>
      </c>
      <c r="O163" s="60"/>
      <c r="P163" s="60"/>
      <c r="Q163" s="60" t="e">
        <f t="shared" si="23"/>
        <v>#REF!</v>
      </c>
      <c r="R163" s="155" t="e">
        <f t="shared" si="23"/>
        <v>#REF!</v>
      </c>
    </row>
    <row r="164" spans="6:18" hidden="1" x14ac:dyDescent="0.2"/>
    <row r="165" spans="6:18" hidden="1" x14ac:dyDescent="0.2">
      <c r="F165" s="5" t="s">
        <v>166</v>
      </c>
      <c r="G165" s="154" t="e">
        <f>#REF!</f>
        <v>#REF!</v>
      </c>
      <c r="H165" s="60" t="e">
        <f>#REF!</f>
        <v>#REF!</v>
      </c>
      <c r="I165" s="7" t="e">
        <f>#REF!</f>
        <v>#REF!</v>
      </c>
      <c r="J165" s="7" t="e">
        <f>#REF!</f>
        <v>#REF!</v>
      </c>
      <c r="K165" s="7" t="e">
        <f>#REF!</f>
        <v>#REF!</v>
      </c>
      <c r="L165" s="60" t="e">
        <f>#REF!</f>
        <v>#REF!</v>
      </c>
      <c r="M165" s="60" t="e">
        <f>#REF!</f>
        <v>#REF!</v>
      </c>
      <c r="N165" s="60" t="e">
        <f>#REF!</f>
        <v>#REF!</v>
      </c>
      <c r="O165" s="60"/>
      <c r="P165" s="60"/>
      <c r="Q165" s="60" t="e">
        <f>#REF!</f>
        <v>#REF!</v>
      </c>
      <c r="R165" s="155" t="e">
        <f>#REF!</f>
        <v>#REF!</v>
      </c>
    </row>
    <row r="166" spans="6:18" hidden="1" x14ac:dyDescent="0.2">
      <c r="F166" s="5" t="s">
        <v>163</v>
      </c>
      <c r="L166" s="156">
        <v>109899</v>
      </c>
      <c r="M166" s="156">
        <v>110418</v>
      </c>
      <c r="N166" s="156">
        <v>107688</v>
      </c>
      <c r="O166" s="156"/>
      <c r="P166" s="156"/>
      <c r="Q166" s="156">
        <f>107326+578598</f>
        <v>685924</v>
      </c>
      <c r="R166" s="155">
        <f>SUM(L166:Q166)</f>
        <v>1013929</v>
      </c>
    </row>
    <row r="167" spans="6:18" hidden="1" x14ac:dyDescent="0.2">
      <c r="L167" s="60" t="e">
        <f t="shared" ref="L167:R167" si="24">L165-L166</f>
        <v>#REF!</v>
      </c>
      <c r="M167" s="60" t="e">
        <f t="shared" si="24"/>
        <v>#REF!</v>
      </c>
      <c r="N167" s="60" t="e">
        <f t="shared" si="24"/>
        <v>#REF!</v>
      </c>
      <c r="O167" s="60"/>
      <c r="P167" s="60"/>
      <c r="Q167" s="60" t="e">
        <f t="shared" si="24"/>
        <v>#REF!</v>
      </c>
      <c r="R167" s="155" t="e">
        <f t="shared" si="24"/>
        <v>#REF!</v>
      </c>
    </row>
    <row r="168" spans="6:18" hidden="1" x14ac:dyDescent="0.2">
      <c r="F168" s="5" t="s">
        <v>167</v>
      </c>
      <c r="G168" s="154" t="e">
        <f>#REF!</f>
        <v>#REF!</v>
      </c>
      <c r="H168" s="60" t="e">
        <f>#REF!</f>
        <v>#REF!</v>
      </c>
      <c r="I168" s="7" t="e">
        <f>#REF!</f>
        <v>#REF!</v>
      </c>
      <c r="J168" s="7" t="e">
        <f>#REF!</f>
        <v>#REF!</v>
      </c>
      <c r="K168" s="7" t="e">
        <f>#REF!</f>
        <v>#REF!</v>
      </c>
      <c r="L168" s="60" t="e">
        <f>#REF!</f>
        <v>#REF!</v>
      </c>
      <c r="M168" s="60" t="e">
        <f>#REF!</f>
        <v>#REF!</v>
      </c>
      <c r="N168" s="60" t="e">
        <f>#REF!</f>
        <v>#REF!</v>
      </c>
      <c r="O168" s="60"/>
      <c r="P168" s="60"/>
      <c r="Q168" s="60" t="e">
        <f>#REF!</f>
        <v>#REF!</v>
      </c>
      <c r="R168" s="155" t="e">
        <f>#REF!</f>
        <v>#REF!</v>
      </c>
    </row>
    <row r="169" spans="6:18" hidden="1" x14ac:dyDescent="0.2">
      <c r="F169" s="5" t="s">
        <v>163</v>
      </c>
      <c r="L169" s="156">
        <v>106177</v>
      </c>
      <c r="M169" s="156">
        <v>105965</v>
      </c>
      <c r="N169" s="156">
        <v>105965</v>
      </c>
      <c r="O169" s="156"/>
      <c r="P169" s="156"/>
      <c r="Q169" s="156">
        <f>105965+1013282</f>
        <v>1119247</v>
      </c>
      <c r="R169" s="155">
        <f>SUM(L169:Q169)</f>
        <v>1437354</v>
      </c>
    </row>
    <row r="170" spans="6:18" hidden="1" x14ac:dyDescent="0.2">
      <c r="L170" s="60" t="e">
        <f t="shared" ref="L170:R170" si="25">L168-L169</f>
        <v>#REF!</v>
      </c>
      <c r="M170" s="60" t="e">
        <f t="shared" si="25"/>
        <v>#REF!</v>
      </c>
      <c r="N170" s="60" t="e">
        <f t="shared" si="25"/>
        <v>#REF!</v>
      </c>
      <c r="O170" s="60"/>
      <c r="P170" s="60"/>
      <c r="Q170" s="60" t="e">
        <f t="shared" si="25"/>
        <v>#REF!</v>
      </c>
      <c r="R170" s="155" t="e">
        <f t="shared" si="25"/>
        <v>#REF!</v>
      </c>
    </row>
    <row r="171" spans="6:18" hidden="1" x14ac:dyDescent="0.2">
      <c r="G171" s="154" t="e">
        <f>G165+G168</f>
        <v>#REF!</v>
      </c>
      <c r="H171" s="60" t="e">
        <f t="shared" ref="H171:R171" si="26">H165+H168</f>
        <v>#REF!</v>
      </c>
      <c r="I171" s="7" t="e">
        <f t="shared" si="26"/>
        <v>#REF!</v>
      </c>
      <c r="J171" s="7" t="e">
        <f t="shared" si="26"/>
        <v>#REF!</v>
      </c>
      <c r="K171" s="7" t="e">
        <f t="shared" si="26"/>
        <v>#REF!</v>
      </c>
      <c r="L171" s="60" t="e">
        <f t="shared" si="26"/>
        <v>#REF!</v>
      </c>
      <c r="M171" s="60" t="e">
        <f t="shared" si="26"/>
        <v>#REF!</v>
      </c>
      <c r="N171" s="60" t="e">
        <f t="shared" si="26"/>
        <v>#REF!</v>
      </c>
      <c r="O171" s="60"/>
      <c r="P171" s="60"/>
      <c r="Q171" s="60" t="e">
        <f t="shared" si="26"/>
        <v>#REF!</v>
      </c>
      <c r="R171" s="155" t="e">
        <f t="shared" si="26"/>
        <v>#REF!</v>
      </c>
    </row>
    <row r="172" spans="6:18" hidden="1" x14ac:dyDescent="0.2">
      <c r="G172" s="154">
        <f t="shared" ref="G172:R172" si="27">G135</f>
        <v>9219434.5500000007</v>
      </c>
      <c r="H172" s="60">
        <f t="shared" si="27"/>
        <v>4342516</v>
      </c>
      <c r="I172" s="7">
        <f t="shared" si="27"/>
        <v>545706.59</v>
      </c>
      <c r="J172" s="7">
        <f t="shared" si="27"/>
        <v>2279.3599999999997</v>
      </c>
      <c r="K172" s="7">
        <f t="shared" si="27"/>
        <v>167472.88</v>
      </c>
      <c r="L172" s="60">
        <f t="shared" si="27"/>
        <v>796921.01</v>
      </c>
      <c r="M172" s="60">
        <f t="shared" si="27"/>
        <v>450524.31</v>
      </c>
      <c r="N172" s="60">
        <f t="shared" si="27"/>
        <v>440689.46</v>
      </c>
      <c r="O172" s="60"/>
      <c r="P172" s="60"/>
      <c r="Q172" s="60">
        <f t="shared" si="27"/>
        <v>2591171.79</v>
      </c>
      <c r="R172" s="155">
        <f t="shared" si="27"/>
        <v>5437776.8300000001</v>
      </c>
    </row>
    <row r="173" spans="6:18" hidden="1" x14ac:dyDescent="0.2">
      <c r="G173" s="154" t="e">
        <f>G171-G172</f>
        <v>#REF!</v>
      </c>
      <c r="H173" s="60" t="e">
        <f t="shared" ref="H173:R173" si="28">H171-H172</f>
        <v>#REF!</v>
      </c>
      <c r="I173" s="7" t="e">
        <f t="shared" si="28"/>
        <v>#REF!</v>
      </c>
      <c r="J173" s="7" t="e">
        <f t="shared" si="28"/>
        <v>#REF!</v>
      </c>
      <c r="K173" s="7" t="e">
        <f t="shared" si="28"/>
        <v>#REF!</v>
      </c>
      <c r="L173" s="60" t="e">
        <f t="shared" si="28"/>
        <v>#REF!</v>
      </c>
      <c r="M173" s="60" t="e">
        <f t="shared" si="28"/>
        <v>#REF!</v>
      </c>
      <c r="N173" s="60" t="e">
        <f t="shared" si="28"/>
        <v>#REF!</v>
      </c>
      <c r="O173" s="60"/>
      <c r="P173" s="60"/>
      <c r="Q173" s="60" t="e">
        <f t="shared" si="28"/>
        <v>#REF!</v>
      </c>
      <c r="R173" s="155" t="e">
        <f t="shared" si="28"/>
        <v>#REF!</v>
      </c>
    </row>
    <row r="174" spans="6:18" hidden="1" x14ac:dyDescent="0.2"/>
    <row r="175" spans="6:18" hidden="1" x14ac:dyDescent="0.2">
      <c r="G175" s="154" t="e">
        <f>G171+G161+#REF!</f>
        <v>#REF!</v>
      </c>
      <c r="H175" s="60" t="e">
        <f>H171+H161+#REF!</f>
        <v>#REF!</v>
      </c>
      <c r="I175" s="7" t="e">
        <f>I171+I161+#REF!</f>
        <v>#REF!</v>
      </c>
      <c r="J175" s="7" t="e">
        <f>J171+J161+#REF!</f>
        <v>#REF!</v>
      </c>
      <c r="K175" s="7" t="e">
        <f>K171+K161+#REF!</f>
        <v>#REF!</v>
      </c>
      <c r="L175" s="60" t="e">
        <f>L171+L161+#REF!</f>
        <v>#REF!</v>
      </c>
      <c r="M175" s="60" t="e">
        <f>M171+M161+#REF!</f>
        <v>#REF!</v>
      </c>
      <c r="N175" s="60" t="e">
        <f>N171+N161+#REF!</f>
        <v>#REF!</v>
      </c>
      <c r="O175" s="60"/>
      <c r="P175" s="60"/>
      <c r="Q175" s="60" t="e">
        <f>Q171+Q161+#REF!</f>
        <v>#REF!</v>
      </c>
      <c r="R175" s="155" t="e">
        <f>R171+R161+#REF!</f>
        <v>#REF!</v>
      </c>
    </row>
    <row r="176" spans="6:18" hidden="1" x14ac:dyDescent="0.2">
      <c r="G176" s="154" t="e">
        <f>#REF!</f>
        <v>#REF!</v>
      </c>
      <c r="H176" s="60">
        <f t="shared" ref="H176:R176" si="29">H143</f>
        <v>32698526</v>
      </c>
      <c r="I176" s="7">
        <f t="shared" si="29"/>
        <v>2657093.1</v>
      </c>
      <c r="J176" s="7">
        <f t="shared" si="29"/>
        <v>31502.399999999994</v>
      </c>
      <c r="K176" s="7">
        <f t="shared" si="29"/>
        <v>1165658.7829999998</v>
      </c>
      <c r="L176" s="60">
        <f t="shared" si="29"/>
        <v>3935716.4630000014</v>
      </c>
      <c r="M176" s="60">
        <f t="shared" si="29"/>
        <v>4278842.3099999996</v>
      </c>
      <c r="N176" s="60">
        <f t="shared" si="29"/>
        <v>4404387.46</v>
      </c>
      <c r="O176" s="60"/>
      <c r="P176" s="60"/>
      <c r="Q176" s="60">
        <f t="shared" si="29"/>
        <v>40062428.829999998</v>
      </c>
      <c r="R176" s="155">
        <f t="shared" si="29"/>
        <v>62247797.873000011</v>
      </c>
    </row>
    <row r="177" spans="7:18" hidden="1" x14ac:dyDescent="0.2">
      <c r="G177" s="154" t="e">
        <f>G176-G175</f>
        <v>#REF!</v>
      </c>
      <c r="H177" s="60" t="e">
        <f t="shared" ref="H177:R177" si="30">H176-H175</f>
        <v>#REF!</v>
      </c>
      <c r="I177" s="7" t="e">
        <f t="shared" si="30"/>
        <v>#REF!</v>
      </c>
      <c r="J177" s="7" t="e">
        <f t="shared" si="30"/>
        <v>#REF!</v>
      </c>
      <c r="K177" s="7" t="e">
        <f t="shared" si="30"/>
        <v>#REF!</v>
      </c>
      <c r="L177" s="60" t="e">
        <f t="shared" si="30"/>
        <v>#REF!</v>
      </c>
      <c r="M177" s="60" t="e">
        <f t="shared" si="30"/>
        <v>#REF!</v>
      </c>
      <c r="N177" s="60" t="e">
        <f t="shared" si="30"/>
        <v>#REF!</v>
      </c>
      <c r="O177" s="60"/>
      <c r="P177" s="60"/>
      <c r="Q177" s="60" t="e">
        <f t="shared" si="30"/>
        <v>#REF!</v>
      </c>
      <c r="R177" s="155" t="e">
        <f t="shared" si="30"/>
        <v>#REF!</v>
      </c>
    </row>
    <row r="178" spans="7:18" hidden="1" x14ac:dyDescent="0.2">
      <c r="L178" s="60">
        <f t="shared" ref="L178:R178" si="31">L169+L166+L158+L155</f>
        <v>2095665</v>
      </c>
      <c r="M178" s="60">
        <f t="shared" si="31"/>
        <v>1864677</v>
      </c>
      <c r="N178" s="60">
        <f t="shared" si="31"/>
        <v>1631570</v>
      </c>
      <c r="O178" s="60"/>
      <c r="P178" s="60"/>
      <c r="Q178" s="60">
        <f t="shared" si="31"/>
        <v>16403957</v>
      </c>
      <c r="R178" s="155">
        <f t="shared" si="31"/>
        <v>21995869</v>
      </c>
    </row>
    <row r="179" spans="7:18" hidden="1" x14ac:dyDescent="0.2">
      <c r="L179" s="60" t="e">
        <f>L178+L153+#REF!</f>
        <v>#REF!</v>
      </c>
      <c r="M179" s="60" t="e">
        <f>M178+M153+#REF!</f>
        <v>#REF!</v>
      </c>
      <c r="N179" s="60" t="e">
        <f>N178+N153+#REF!</f>
        <v>#REF!</v>
      </c>
      <c r="O179" s="60"/>
      <c r="P179" s="60"/>
      <c r="Q179" s="60" t="e">
        <f>Q178+Q153+#REF!</f>
        <v>#REF!</v>
      </c>
      <c r="R179" s="155" t="e">
        <f>R178+R153+#REF!</f>
        <v>#REF!</v>
      </c>
    </row>
    <row r="180" spans="7:18" hidden="1" x14ac:dyDescent="0.2"/>
    <row r="181" spans="7:18" hidden="1" x14ac:dyDescent="0.2"/>
    <row r="182" spans="7:18" hidden="1" x14ac:dyDescent="0.2"/>
    <row r="183" spans="7:18" hidden="1" x14ac:dyDescent="0.2"/>
    <row r="184" spans="7:18" hidden="1" x14ac:dyDescent="0.2"/>
    <row r="185" spans="7:18" hidden="1" x14ac:dyDescent="0.2"/>
    <row r="186" spans="7:18" hidden="1" x14ac:dyDescent="0.2"/>
    <row r="187" spans="7:18" hidden="1" x14ac:dyDescent="0.2"/>
    <row r="188" spans="7:18" hidden="1" x14ac:dyDescent="0.2"/>
    <row r="189" spans="7:18" hidden="1" x14ac:dyDescent="0.2"/>
    <row r="190" spans="7:18" hidden="1" x14ac:dyDescent="0.2"/>
    <row r="191" spans="7:18" hidden="1" x14ac:dyDescent="0.2"/>
    <row r="192" spans="7:18" hidden="1" x14ac:dyDescent="0.2"/>
    <row r="193" hidden="1" x14ac:dyDescent="0.2"/>
    <row r="194" hidden="1" x14ac:dyDescent="0.2"/>
  </sheetData>
  <autoFilter ref="C5:R143">
    <filterColumn colId="9" showButton="0"/>
    <filterColumn colId="10" showButton="0"/>
    <filterColumn colId="11" showButton="0"/>
    <filterColumn colId="12" showButton="0"/>
    <filterColumn colId="13" showButton="0"/>
    <filterColumn colId="14" showButton="0"/>
  </autoFilter>
  <mergeCells count="27">
    <mergeCell ref="A4:D4"/>
    <mergeCell ref="K5:K6"/>
    <mergeCell ref="L5:R5"/>
    <mergeCell ref="A145:E145"/>
    <mergeCell ref="A146:E146"/>
    <mergeCell ref="E5:E6"/>
    <mergeCell ref="F5:F6"/>
    <mergeCell ref="G5:G6"/>
    <mergeCell ref="H5:H6"/>
    <mergeCell ref="I5:I6"/>
    <mergeCell ref="J5:J6"/>
    <mergeCell ref="A5:A6"/>
    <mergeCell ref="B5:B6"/>
    <mergeCell ref="C5:C6"/>
    <mergeCell ref="D5:D6"/>
    <mergeCell ref="A144:C144"/>
    <mergeCell ref="A143:C143"/>
    <mergeCell ref="A99:C99"/>
    <mergeCell ref="A102:C102"/>
    <mergeCell ref="A7:C7"/>
    <mergeCell ref="A100:C100"/>
    <mergeCell ref="A115:C115"/>
    <mergeCell ref="A140:C140"/>
    <mergeCell ref="A114:C114"/>
    <mergeCell ref="A135:C135"/>
    <mergeCell ref="A139:C139"/>
    <mergeCell ref="A136:C136"/>
  </mergeCells>
  <pageMargins left="0.82677165354330717" right="0.82677165354330717" top="1.299212598425197" bottom="1.0236220472440944" header="0.31496062992125984" footer="0.31496062992125984"/>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3_pielikums_01_2026_JNP</vt:lpstr>
      <vt:lpstr>'3_pielikums_01_2026_JNP'!Print_Area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Cirmane</dc:creator>
  <cp:lastModifiedBy>Lidija Bērziņa</cp:lastModifiedBy>
  <cp:lastPrinted>2026-07-02T10:12:02Z</cp:lastPrinted>
  <dcterms:created xsi:type="dcterms:W3CDTF">2021-01-13T16:41:25Z</dcterms:created>
  <dcterms:modified xsi:type="dcterms:W3CDTF">2026-07-02T10:12:17Z</dcterms:modified>
</cp:coreProperties>
</file>