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1_pielikums_kopsavilkums" sheetId="1" r:id="rId1"/>
  </sheets>
  <definedNames>
    <definedName name="_xlnm.Print_Area" localSheetId="0">'1_pielikums_kopsavilkums'!$A$1:$Q$71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50" i="1"/>
  <c r="N51" i="1"/>
  <c r="N48" i="1"/>
  <c r="F30" i="1"/>
  <c r="F70" i="1"/>
  <c r="C70" i="1"/>
  <c r="O52" i="1"/>
  <c r="O51" i="1"/>
  <c r="O50" i="1"/>
  <c r="O49" i="1"/>
  <c r="O48" i="1"/>
  <c r="O47" i="1"/>
  <c r="O41" i="1"/>
  <c r="O42" i="1"/>
  <c r="O43" i="1"/>
  <c r="O44" i="1"/>
  <c r="O45" i="1"/>
  <c r="O40" i="1"/>
  <c r="J56" i="1"/>
  <c r="J57" i="1"/>
  <c r="J58" i="1"/>
  <c r="J59" i="1"/>
  <c r="J60" i="1"/>
  <c r="J61" i="1"/>
  <c r="J62" i="1"/>
  <c r="J63" i="1"/>
  <c r="J55" i="1"/>
  <c r="G56" i="1"/>
  <c r="G57" i="1"/>
  <c r="G58" i="1"/>
  <c r="G59" i="1"/>
  <c r="G60" i="1"/>
  <c r="G61" i="1"/>
  <c r="G62" i="1"/>
  <c r="G63" i="1"/>
  <c r="G55" i="1"/>
  <c r="D56" i="1"/>
  <c r="D57" i="1"/>
  <c r="D58" i="1"/>
  <c r="D59" i="1"/>
  <c r="D60" i="1"/>
  <c r="D61" i="1"/>
  <c r="D62" i="1"/>
  <c r="D63" i="1"/>
  <c r="D55" i="1"/>
  <c r="M63" i="1"/>
  <c r="M56" i="1"/>
  <c r="M57" i="1"/>
  <c r="M58" i="1"/>
  <c r="M59" i="1"/>
  <c r="M60" i="1"/>
  <c r="M61" i="1"/>
  <c r="M62" i="1"/>
  <c r="M55" i="1"/>
  <c r="C44" i="1"/>
  <c r="B66" i="1"/>
  <c r="N29" i="1" l="1"/>
  <c r="N30" i="1"/>
  <c r="N31" i="1"/>
  <c r="N35" i="1"/>
  <c r="N36" i="1"/>
  <c r="N33" i="1"/>
  <c r="N11" i="1"/>
  <c r="N12" i="1"/>
  <c r="N10" i="1"/>
  <c r="N9" i="1" s="1"/>
  <c r="C9" i="1"/>
  <c r="E9" i="1"/>
  <c r="F9" i="1"/>
  <c r="H9" i="1"/>
  <c r="I9" i="1"/>
  <c r="K9" i="1"/>
  <c r="L9" i="1"/>
  <c r="B9" i="1"/>
  <c r="N68" i="1"/>
  <c r="N70" i="1"/>
  <c r="L66" i="1"/>
  <c r="I66" i="1"/>
  <c r="F66" i="1"/>
  <c r="C66" i="1"/>
  <c r="L64" i="1" l="1"/>
  <c r="L65" i="1" s="1"/>
  <c r="M64" i="1"/>
  <c r="M65" i="1" s="1"/>
  <c r="I64" i="1"/>
  <c r="J64" i="1"/>
  <c r="F64" i="1"/>
  <c r="G64" i="1"/>
  <c r="C64" i="1"/>
  <c r="D64" i="1"/>
  <c r="O68" i="1"/>
  <c r="P68" i="1" s="1"/>
  <c r="O69" i="1"/>
  <c r="O70" i="1"/>
  <c r="P70" i="1" s="1"/>
  <c r="O71" i="1"/>
  <c r="O67" i="1"/>
  <c r="M68" i="1"/>
  <c r="M69" i="1"/>
  <c r="M70" i="1"/>
  <c r="M71" i="1"/>
  <c r="M67" i="1"/>
  <c r="M66" i="1" s="1"/>
  <c r="J68" i="1"/>
  <c r="J69" i="1"/>
  <c r="J70" i="1"/>
  <c r="J71" i="1"/>
  <c r="J67" i="1"/>
  <c r="J66" i="1" s="1"/>
  <c r="G68" i="1"/>
  <c r="G69" i="1"/>
  <c r="G70" i="1"/>
  <c r="G67" i="1"/>
  <c r="D68" i="1"/>
  <c r="D70" i="1"/>
  <c r="G66" i="1" l="1"/>
  <c r="O66" i="1"/>
  <c r="O56" i="1"/>
  <c r="O57" i="1"/>
  <c r="O58" i="1"/>
  <c r="O59" i="1"/>
  <c r="O60" i="1"/>
  <c r="O61" i="1"/>
  <c r="O62" i="1"/>
  <c r="P62" i="1" s="1"/>
  <c r="O63" i="1"/>
  <c r="O55" i="1"/>
  <c r="P55" i="1" s="1"/>
  <c r="N63" i="1"/>
  <c r="N62" i="1"/>
  <c r="N61" i="1"/>
  <c r="N60" i="1"/>
  <c r="N59" i="1"/>
  <c r="N58" i="1"/>
  <c r="N57" i="1"/>
  <c r="N56" i="1"/>
  <c r="P56" i="1" s="1"/>
  <c r="N55" i="1"/>
  <c r="O10" i="1"/>
  <c r="O11" i="1"/>
  <c r="O12" i="1"/>
  <c r="O15" i="1"/>
  <c r="O16" i="1"/>
  <c r="O18" i="1"/>
  <c r="O19" i="1"/>
  <c r="O20" i="1"/>
  <c r="O22" i="1"/>
  <c r="O23" i="1"/>
  <c r="O25" i="1"/>
  <c r="O26" i="1"/>
  <c r="O27" i="1"/>
  <c r="O29" i="1"/>
  <c r="O30" i="1"/>
  <c r="O31" i="1"/>
  <c r="O33" i="1"/>
  <c r="O35" i="1"/>
  <c r="O36" i="1"/>
  <c r="E46" i="1"/>
  <c r="F46" i="1"/>
  <c r="H46" i="1"/>
  <c r="I46" i="1"/>
  <c r="I53" i="1" s="1"/>
  <c r="K46" i="1"/>
  <c r="L46" i="1"/>
  <c r="L53" i="1" s="1"/>
  <c r="M41" i="1"/>
  <c r="M42" i="1"/>
  <c r="M43" i="1"/>
  <c r="M44" i="1"/>
  <c r="M45" i="1"/>
  <c r="M47" i="1"/>
  <c r="M48" i="1"/>
  <c r="M49" i="1"/>
  <c r="M50" i="1"/>
  <c r="M51" i="1"/>
  <c r="M52" i="1"/>
  <c r="M40" i="1"/>
  <c r="J41" i="1"/>
  <c r="J42" i="1"/>
  <c r="J43" i="1"/>
  <c r="J44" i="1"/>
  <c r="J45" i="1"/>
  <c r="J47" i="1"/>
  <c r="J48" i="1"/>
  <c r="J49" i="1"/>
  <c r="J50" i="1"/>
  <c r="J46" i="1" s="1"/>
  <c r="J51" i="1"/>
  <c r="J52" i="1"/>
  <c r="J40" i="1"/>
  <c r="G41" i="1"/>
  <c r="G42" i="1"/>
  <c r="G43" i="1"/>
  <c r="G44" i="1"/>
  <c r="G45" i="1"/>
  <c r="G47" i="1"/>
  <c r="G46" i="1" s="1"/>
  <c r="G48" i="1"/>
  <c r="G49" i="1"/>
  <c r="G50" i="1"/>
  <c r="G51" i="1"/>
  <c r="G52" i="1"/>
  <c r="G40" i="1"/>
  <c r="C53" i="1"/>
  <c r="C65" i="1" s="1"/>
  <c r="D41" i="1"/>
  <c r="D42" i="1"/>
  <c r="D43" i="1"/>
  <c r="D44" i="1"/>
  <c r="D45" i="1"/>
  <c r="D47" i="1"/>
  <c r="D46" i="1" s="1"/>
  <c r="D48" i="1"/>
  <c r="D49" i="1"/>
  <c r="D50" i="1"/>
  <c r="D51" i="1"/>
  <c r="D52" i="1"/>
  <c r="D40" i="1"/>
  <c r="M36" i="1"/>
  <c r="M35" i="1"/>
  <c r="M33" i="1"/>
  <c r="M31" i="1"/>
  <c r="M30" i="1"/>
  <c r="M29" i="1"/>
  <c r="M27" i="1"/>
  <c r="M26" i="1"/>
  <c r="M25" i="1"/>
  <c r="M23" i="1"/>
  <c r="M22" i="1"/>
  <c r="M20" i="1"/>
  <c r="M19" i="1"/>
  <c r="M18" i="1"/>
  <c r="M17" i="1"/>
  <c r="M16" i="1"/>
  <c r="M15" i="1"/>
  <c r="M11" i="1"/>
  <c r="M12" i="1"/>
  <c r="M10" i="1"/>
  <c r="M9" i="1" s="1"/>
  <c r="J36" i="1"/>
  <c r="J35" i="1"/>
  <c r="J33" i="1"/>
  <c r="J31" i="1"/>
  <c r="J30" i="1"/>
  <c r="J29" i="1"/>
  <c r="J27" i="1"/>
  <c r="J26" i="1"/>
  <c r="J25" i="1"/>
  <c r="J23" i="1"/>
  <c r="J22" i="1"/>
  <c r="J20" i="1"/>
  <c r="J19" i="1"/>
  <c r="J18" i="1"/>
  <c r="J17" i="1"/>
  <c r="J16" i="1"/>
  <c r="J15" i="1"/>
  <c r="J11" i="1"/>
  <c r="J12" i="1"/>
  <c r="J10" i="1"/>
  <c r="J9" i="1" s="1"/>
  <c r="G36" i="1"/>
  <c r="G35" i="1"/>
  <c r="G33" i="1"/>
  <c r="G31" i="1"/>
  <c r="G30" i="1"/>
  <c r="G29" i="1"/>
  <c r="G27" i="1"/>
  <c r="G26" i="1"/>
  <c r="G25" i="1"/>
  <c r="G23" i="1"/>
  <c r="G22" i="1"/>
  <c r="G20" i="1"/>
  <c r="G19" i="1"/>
  <c r="G18" i="1"/>
  <c r="G17" i="1"/>
  <c r="G16" i="1"/>
  <c r="G15" i="1"/>
  <c r="G12" i="1"/>
  <c r="G11" i="1"/>
  <c r="G10" i="1"/>
  <c r="G9" i="1" s="1"/>
  <c r="O46" i="1" l="1"/>
  <c r="O53" i="1" s="1"/>
  <c r="M46" i="1"/>
  <c r="G53" i="1"/>
  <c r="P57" i="1"/>
  <c r="P60" i="1"/>
  <c r="P63" i="1"/>
  <c r="J53" i="1"/>
  <c r="P61" i="1"/>
  <c r="D53" i="1"/>
  <c r="P46" i="1"/>
  <c r="P59" i="1"/>
  <c r="F53" i="1"/>
  <c r="P58" i="1"/>
  <c r="M53" i="1"/>
  <c r="O64" i="1"/>
  <c r="P33" i="1"/>
  <c r="P64" i="1" l="1"/>
  <c r="L32" i="1"/>
  <c r="M32" i="1"/>
  <c r="I32" i="1"/>
  <c r="J32" i="1"/>
  <c r="F32" i="1"/>
  <c r="G32" i="1"/>
  <c r="D36" i="1"/>
  <c r="P36" i="1" s="1"/>
  <c r="D35" i="1"/>
  <c r="P35" i="1" s="1"/>
  <c r="D33" i="1"/>
  <c r="D32" i="1" s="1"/>
  <c r="C32" i="1"/>
  <c r="D31" i="1"/>
  <c r="P31" i="1" s="1"/>
  <c r="D30" i="1"/>
  <c r="P30" i="1" s="1"/>
  <c r="D29" i="1"/>
  <c r="P29" i="1" s="1"/>
  <c r="D27" i="1"/>
  <c r="D26" i="1"/>
  <c r="D25" i="1"/>
  <c r="C24" i="1"/>
  <c r="O24" i="1" s="1"/>
  <c r="D24" i="1"/>
  <c r="D23" i="1"/>
  <c r="D22" i="1"/>
  <c r="D21" i="1" s="1"/>
  <c r="C21" i="1"/>
  <c r="D20" i="1"/>
  <c r="D19" i="1"/>
  <c r="D18" i="1"/>
  <c r="D17" i="1" s="1"/>
  <c r="C17" i="1"/>
  <c r="O17" i="1" s="1"/>
  <c r="D16" i="1"/>
  <c r="D15" i="1"/>
  <c r="C14" i="1"/>
  <c r="O14" i="1" s="1"/>
  <c r="D14" i="1"/>
  <c r="D11" i="1"/>
  <c r="D10" i="1"/>
  <c r="D9" i="1" s="1"/>
  <c r="I34" i="1"/>
  <c r="J34" i="1"/>
  <c r="K34" i="1"/>
  <c r="L34" i="1"/>
  <c r="M34" i="1"/>
  <c r="C34" i="1"/>
  <c r="E34" i="1"/>
  <c r="F34" i="1"/>
  <c r="G34" i="1"/>
  <c r="F28" i="1"/>
  <c r="G28" i="1"/>
  <c r="H28" i="1"/>
  <c r="I28" i="1"/>
  <c r="J28" i="1"/>
  <c r="K28" i="1"/>
  <c r="L28" i="1"/>
  <c r="M28" i="1"/>
  <c r="C28" i="1"/>
  <c r="F13" i="1"/>
  <c r="I13" i="1"/>
  <c r="K13" i="1"/>
  <c r="L13" i="1"/>
  <c r="P49" i="1"/>
  <c r="P50" i="1"/>
  <c r="P51" i="1"/>
  <c r="P48" i="1"/>
  <c r="P12" i="1"/>
  <c r="B69" i="1"/>
  <c r="B67" i="1"/>
  <c r="B46" i="1"/>
  <c r="E21" i="1"/>
  <c r="G21" i="1" s="1"/>
  <c r="G13" i="1" s="1"/>
  <c r="H21" i="1"/>
  <c r="K21" i="1"/>
  <c r="M21" i="1" s="1"/>
  <c r="E24" i="1"/>
  <c r="G24" i="1" s="1"/>
  <c r="H24" i="1"/>
  <c r="J24" i="1" s="1"/>
  <c r="K24" i="1"/>
  <c r="M24" i="1" s="1"/>
  <c r="B24" i="1"/>
  <c r="B21" i="1"/>
  <c r="B17" i="1"/>
  <c r="N15" i="1"/>
  <c r="P15" i="1" s="1"/>
  <c r="N16" i="1"/>
  <c r="P16" i="1" s="1"/>
  <c r="N18" i="1"/>
  <c r="P18" i="1" s="1"/>
  <c r="N19" i="1"/>
  <c r="P19" i="1" s="1"/>
  <c r="N20" i="1"/>
  <c r="P20" i="1" s="1"/>
  <c r="N22" i="1"/>
  <c r="P22" i="1" s="1"/>
  <c r="N23" i="1"/>
  <c r="P23" i="1" s="1"/>
  <c r="N25" i="1"/>
  <c r="P25" i="1" s="1"/>
  <c r="N26" i="1"/>
  <c r="P26" i="1" s="1"/>
  <c r="N27" i="1"/>
  <c r="P27" i="1" s="1"/>
  <c r="E14" i="1"/>
  <c r="G14" i="1" s="1"/>
  <c r="H14" i="1"/>
  <c r="J14" i="1" s="1"/>
  <c r="K14" i="1"/>
  <c r="M14" i="1" s="1"/>
  <c r="M13" i="1" s="1"/>
  <c r="B14" i="1"/>
  <c r="F37" i="1" l="1"/>
  <c r="F65" i="1" s="1"/>
  <c r="L37" i="1"/>
  <c r="O28" i="1"/>
  <c r="O34" i="1"/>
  <c r="H13" i="1"/>
  <c r="J21" i="1"/>
  <c r="J13" i="1" s="1"/>
  <c r="N67" i="1"/>
  <c r="P67" i="1" s="1"/>
  <c r="D67" i="1"/>
  <c r="N69" i="1"/>
  <c r="P69" i="1" s="1"/>
  <c r="P66" i="1" s="1"/>
  <c r="D69" i="1"/>
  <c r="Q64" i="1"/>
  <c r="Q63" i="1"/>
  <c r="Q55" i="1"/>
  <c r="Q62" i="1"/>
  <c r="Q61" i="1"/>
  <c r="Q56" i="1"/>
  <c r="Q60" i="1"/>
  <c r="Q57" i="1"/>
  <c r="O32" i="1"/>
  <c r="Q59" i="1"/>
  <c r="Q58" i="1"/>
  <c r="C13" i="1"/>
  <c r="O13" i="1" s="1"/>
  <c r="O21" i="1"/>
  <c r="P10" i="1"/>
  <c r="P11" i="1"/>
  <c r="M37" i="1"/>
  <c r="I37" i="1"/>
  <c r="I65" i="1" s="1"/>
  <c r="D28" i="1"/>
  <c r="D34" i="1"/>
  <c r="G37" i="1"/>
  <c r="G65" i="1" s="1"/>
  <c r="J37" i="1"/>
  <c r="J65" i="1" s="1"/>
  <c r="E13" i="1"/>
  <c r="N14" i="1"/>
  <c r="P14" i="1" s="1"/>
  <c r="D13" i="1"/>
  <c r="O9" i="1"/>
  <c r="N24" i="1"/>
  <c r="P24" i="1" s="1"/>
  <c r="N21" i="1"/>
  <c r="P21" i="1" s="1"/>
  <c r="B13" i="1"/>
  <c r="N17" i="1"/>
  <c r="P17" i="1" s="1"/>
  <c r="D66" i="1" l="1"/>
  <c r="C37" i="1"/>
  <c r="D37" i="1"/>
  <c r="D65" i="1" s="1"/>
  <c r="O37" i="1"/>
  <c r="O65" i="1" s="1"/>
  <c r="N64" i="1"/>
  <c r="N66" i="1"/>
  <c r="N42" i="1" l="1"/>
  <c r="P42" i="1" s="1"/>
  <c r="E28" i="1"/>
  <c r="E32" i="1"/>
  <c r="H32" i="1"/>
  <c r="H34" i="1"/>
  <c r="K32" i="1"/>
  <c r="B28" i="1"/>
  <c r="N32" i="1"/>
  <c r="P32" i="1" s="1"/>
  <c r="B34" i="1"/>
  <c r="B32" i="1"/>
  <c r="N41" i="1"/>
  <c r="P41" i="1" s="1"/>
  <c r="N40" i="1"/>
  <c r="P40" i="1" s="1"/>
  <c r="N43" i="1"/>
  <c r="P43" i="1" s="1"/>
  <c r="N44" i="1"/>
  <c r="P44" i="1" s="1"/>
  <c r="N45" i="1"/>
  <c r="P45" i="1" s="1"/>
  <c r="N46" i="1"/>
  <c r="N52" i="1"/>
  <c r="P52" i="1" s="1"/>
  <c r="N47" i="1"/>
  <c r="P47" i="1" s="1"/>
  <c r="H53" i="1"/>
  <c r="B53" i="1"/>
  <c r="H64" i="1"/>
  <c r="K64" i="1"/>
  <c r="B64" i="1"/>
  <c r="E53" i="1"/>
  <c r="K53" i="1"/>
  <c r="E64" i="1"/>
  <c r="P53" i="1" l="1"/>
  <c r="Q47" i="1" s="1"/>
  <c r="Q52" i="1"/>
  <c r="Q45" i="1"/>
  <c r="Q44" i="1"/>
  <c r="Q43" i="1"/>
  <c r="Q42" i="1"/>
  <c r="N28" i="1"/>
  <c r="P28" i="1" s="1"/>
  <c r="N34" i="1"/>
  <c r="P34" i="1" s="1"/>
  <c r="N53" i="1"/>
  <c r="N13" i="1"/>
  <c r="P13" i="1" s="1"/>
  <c r="Q53" i="1" l="1"/>
  <c r="Q46" i="1"/>
  <c r="Q49" i="1"/>
  <c r="Q48" i="1"/>
  <c r="Q50" i="1"/>
  <c r="Q51" i="1"/>
  <c r="Q40" i="1"/>
  <c r="Q41" i="1"/>
  <c r="K37" i="1"/>
  <c r="K65" i="1" s="1"/>
  <c r="H37" i="1"/>
  <c r="H65" i="1" s="1"/>
  <c r="E37" i="1"/>
  <c r="E65" i="1" s="1"/>
  <c r="B37" i="1"/>
  <c r="B65" i="1" s="1"/>
  <c r="P9" i="1" l="1"/>
  <c r="K66" i="1"/>
  <c r="H66" i="1"/>
  <c r="E66" i="1"/>
  <c r="E71" i="1" s="1"/>
  <c r="G71" i="1" s="1"/>
  <c r="B71" i="1"/>
  <c r="N71" i="1" l="1"/>
  <c r="P71" i="1" s="1"/>
  <c r="D71" i="1"/>
  <c r="N37" i="1"/>
  <c r="P37" i="1" l="1"/>
  <c r="P65" i="1" s="1"/>
  <c r="N65" i="1"/>
  <c r="Q20" i="1" l="1"/>
  <c r="Q32" i="1"/>
  <c r="Q21" i="1"/>
  <c r="Q33" i="1"/>
  <c r="Q22" i="1"/>
  <c r="Q34" i="1"/>
  <c r="Q15" i="1"/>
  <c r="Q16" i="1"/>
  <c r="Q29" i="1"/>
  <c r="Q30" i="1"/>
  <c r="Q37" i="1"/>
  <c r="Q23" i="1"/>
  <c r="Q35" i="1"/>
  <c r="Q25" i="1"/>
  <c r="Q26" i="1"/>
  <c r="Q27" i="1"/>
  <c r="Q28" i="1"/>
  <c r="Q17" i="1"/>
  <c r="Q18" i="1"/>
  <c r="Q24" i="1"/>
  <c r="Q36" i="1"/>
  <c r="Q13" i="1"/>
  <c r="Q14" i="1"/>
  <c r="Q31" i="1"/>
  <c r="Q19" i="1"/>
  <c r="Q12" i="1"/>
  <c r="Q10" i="1"/>
  <c r="Q11" i="1"/>
  <c r="Q9" i="1"/>
</calcChain>
</file>

<file path=xl/sharedStrings.xml><?xml version="1.0" encoding="utf-8"?>
<sst xmlns="http://schemas.openxmlformats.org/spreadsheetml/2006/main" count="88" uniqueCount="87">
  <si>
    <t>13.400  Ieņēmumi no valsts un pašvaldību kustamā īpašuma un mantas realizācijas</t>
  </si>
  <si>
    <t>21.100  Budžeta iestādes ieņēmumi no ārvalstu finanšu palīdzības</t>
  </si>
  <si>
    <t>18.600  Pašvaldību budžetā saņemtie uzturēšanas izdevumu transferti no valsts budžeta</t>
  </si>
  <si>
    <t>08.600  Procentu ieņēmumi par depozītiem, kontu atlikumiem un valsts parāda vērtspapīriem</t>
  </si>
  <si>
    <t>13.200  Ieņēmumi no zemes, meža īpašuma pārdošanas</t>
  </si>
  <si>
    <t>09.500  Pašvaldību nodevas</t>
  </si>
  <si>
    <t>19.200  Pašvaldību saņemtie  transferti no citām pašvaldībām</t>
  </si>
  <si>
    <t>13.100  Ieņēmumi no ēku un būvju īpašuma pārdošanas</t>
  </si>
  <si>
    <t>01.100  Ieņēmumi no iedzīvotāju ienākuma nodokļa</t>
  </si>
  <si>
    <t>12.200  Nenodokļu ieņēmumi un ieņēmumi no zaudējumu atlīdzībām un kompensācijām</t>
  </si>
  <si>
    <t>04.100  Nekustamā īpašuma nodoklis</t>
  </si>
  <si>
    <t>21.300  Ieņēmumi no budžeta iestāžu sniegtajiem maksas pakalpojumiem un citi pašu ieņēmumi</t>
  </si>
  <si>
    <t>12.300  Dažādi nenodokļu ieņēmumi</t>
  </si>
  <si>
    <t>10.100  Naudas sodi</t>
  </si>
  <si>
    <t>09.400  Valsts nodevas, kuras ieskaita pašvaldību budžetā</t>
  </si>
  <si>
    <t>1000  Atlīdzība</t>
  </si>
  <si>
    <t>2000  Preces un pakalpojumi</t>
  </si>
  <si>
    <t>3000  Subsīdijas un dotācijas</t>
  </si>
  <si>
    <t>4000  Procentu izdevumi</t>
  </si>
  <si>
    <t>5000  Pamatkapitāla veidošana</t>
  </si>
  <si>
    <t>6000  Sociālā rakstura maksājumi un kompensācijas</t>
  </si>
  <si>
    <t>7000  Uzturēšanas izdevumu transferti, pašu resursu maksājumi, starptautiskā sadarbība</t>
  </si>
  <si>
    <t>9000  Kapitālo izdevumu transferti</t>
  </si>
  <si>
    <t>Nodokļu ieņēmumi</t>
  </si>
  <si>
    <t>Nenodokļu ieņēmumi</t>
  </si>
  <si>
    <t>Transferti</t>
  </si>
  <si>
    <t>IEŅĒMUMI KOPĀ</t>
  </si>
  <si>
    <t>IEŅĒMUMI</t>
  </si>
  <si>
    <t>7210  Pašvaldību uzturēšanas izdevumu transferti citām pašvaldībām</t>
  </si>
  <si>
    <t>7220  Pašvaldību uzturēšanas izdevumu iekšējie transferti starp pašvaldības budžeta veidiem</t>
  </si>
  <si>
    <t>7240  Pašvaldības budžeta uzturēšanas izdevumu transferts uz valsts budžetu</t>
  </si>
  <si>
    <t>7720  Pārējie pārskaitījumi ārvalstīm</t>
  </si>
  <si>
    <t>IZDEVUMI KOPĀ</t>
  </si>
  <si>
    <t xml:space="preserve">IZDEVUMI </t>
  </si>
  <si>
    <t>Izdevumi atbilstoši ekonomiskajām kategorijām</t>
  </si>
  <si>
    <t>05.500  Nodokļi un maksājumi par tiesībām lietot atsevišķas preces (Dabas resursu nodoklis)</t>
  </si>
  <si>
    <t>Izdevumi atbilstoši funkcionālajām kategorijām</t>
  </si>
  <si>
    <t>01.000  Vispārējie valdības dienesti</t>
  </si>
  <si>
    <t>03.000  Sabiedriskā kārtība un drošība</t>
  </si>
  <si>
    <t>04.000  Ekonomiskā darbība</t>
  </si>
  <si>
    <t>05.000  Vides aizsardzība</t>
  </si>
  <si>
    <t>06.000  Pašvaldības teritoriju un mājokļu apsaimniekošana</t>
  </si>
  <si>
    <t>07.000  Veselība</t>
  </si>
  <si>
    <t>08.000  Atpūta, kultūra, sports un reliģija</t>
  </si>
  <si>
    <t>09.000  Izglītība</t>
  </si>
  <si>
    <t>10.000  Sociālā aizsardzība</t>
  </si>
  <si>
    <t>FINANSĒŠANA</t>
  </si>
  <si>
    <t>IEŅĒMUMU PĀRSNIEGUMS  (+) VAI DEFICĪTS (-)</t>
  </si>
  <si>
    <t>Rādītāju nosaukums</t>
  </si>
  <si>
    <t>Aizņēmumi (Saņemto aizņēmumu atmaksa)</t>
  </si>
  <si>
    <t>Aizņēmumi (Saņemtie ilgtermiņa)</t>
  </si>
  <si>
    <t>Naudas līdzekļu un noguldījumu atlikums gada sākumā</t>
  </si>
  <si>
    <t>Naudas līdzekļu un noguldījumu atlikums perioda beigās</t>
  </si>
  <si>
    <t>PLĀNS KOPĀ</t>
  </si>
  <si>
    <t xml:space="preserve"> Pašvaldības budžets
fin.11</t>
  </si>
  <si>
    <t>Dabas resursu nodoklis 
fin.14</t>
  </si>
  <si>
    <t>Projektu 
(ES fondu) budžets fin.13</t>
  </si>
  <si>
    <t>17.200  Pašvaldību saņemtie transferti no valsts budžeta daļēji finansētām atvasinātām publiskām personām un no budžeta nefinasētām iestādēm</t>
  </si>
  <si>
    <t>21.400  Pārējie 21.3.0.0.grupā neklasificētie budžeta iestāžu ieņēmumi par budžeta iestāžu sniegtajiem maksas pakalpojumiem un citi pašu ieņēmumi</t>
  </si>
  <si>
    <t>7270  Pašvaldību uzturēšanas izdevumu transferti valsts budžeta daļēji finansētām atvasinātajām publiskajām personām, budžeta nefinansētajām iestādēm</t>
  </si>
  <si>
    <t>Īpatsvars, %</t>
  </si>
  <si>
    <t>Ieņēmumi no maksas pakalpojumiem un citi pašu ieņēmumi</t>
  </si>
  <si>
    <t>Ārvalstu finanšu palīdzība</t>
  </si>
  <si>
    <t>13.000 Ieņēmumi no valsts (pašvaldību) īpašuma iznomāšanas, pārdošanas un no nodokļu pamatparāda kapitalizācijas</t>
  </si>
  <si>
    <t>12.000  Pārējie nenodokļu ieņēmumi</t>
  </si>
  <si>
    <t>08.300 Ieņēmumi no dividendēm (ieņēmumi no valsts (pašvaldību) kapitāla izmantošanas)</t>
  </si>
  <si>
    <t>08.000 Ieņēmumi no uzņēmējdarbības un īpašuma</t>
  </si>
  <si>
    <t>09.000  Valsts (pašvaldību) nodevas un kancelejas nodevas</t>
  </si>
  <si>
    <t>Pieprasījuma noguldījumu veikšana/izņemšana starp finansējumiem - ES fondu projektu līdzfinansējums</t>
  </si>
  <si>
    <t>Valsts budžets
fin.12</t>
  </si>
  <si>
    <t xml:space="preserve"> Grozījumi 
Pašvaldības budžets
fin.11
(+/-)
</t>
  </si>
  <si>
    <t xml:space="preserve">Precizēts plāns Pašvaldības budžets
fin.11
 </t>
  </si>
  <si>
    <t xml:space="preserve">Grozījumi 
Projektu 
(ES fondu) budžets fin.13
(+/-)
</t>
  </si>
  <si>
    <t xml:space="preserve">Precizēts plāns Projektu 
(ES fondu) budžets fin.13
</t>
  </si>
  <si>
    <t xml:space="preserve">Grozījumi 
Dabas resursu nodoklis 
fin.14
(+/-)
</t>
  </si>
  <si>
    <t xml:space="preserve">Precizēts plāns Dabas resursu nodoklis 
fin.14
</t>
  </si>
  <si>
    <t>Valsts budžeta plāns
fin.12</t>
  </si>
  <si>
    <t xml:space="preserve">Grozījumi 
Valsts budžeta plāns
fin.12
(+/-)
</t>
  </si>
  <si>
    <t xml:space="preserve">Precizēts plāns Valsts budžeta plāns
fin.12
</t>
  </si>
  <si>
    <t>Pašvaldības budžets</t>
  </si>
  <si>
    <t xml:space="preserve">Grozījumi kopā
(+/-)
</t>
  </si>
  <si>
    <t>Plāns kopā 2026.gadam</t>
  </si>
  <si>
    <t>Precizēts plāns uz 06.2026
KOPĀ</t>
  </si>
  <si>
    <t>1. pielikums</t>
  </si>
  <si>
    <t>Jelgavas novada pašvaldības 2026. gada 29. jūnija</t>
  </si>
  <si>
    <t>saistošajiem noteikumiem Nr. 9</t>
  </si>
  <si>
    <t>Jelgavas novada pašvaldības pamatbudžeta ieņēmumu un izdevumu kopsavilkums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</si>
</sst>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>
    <font>
      <sz val="9"/>
      <color rgb="FF3B3B3B"/>
      <name val="Segoe UI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scheme val="minor"/>
    </font>
    <font>
      <sz val="9"/>
      <color rgb="FF3B3B3B"/>
      <name val="Arial"/>
      <family val="2"/>
      <charset val="186"/>
    </font>
    <font>
      <b/>
      <sz val="9"/>
      <color rgb="FF3B3B3B"/>
      <name val="Arial"/>
      <family val="2"/>
      <charset val="186"/>
    </font>
    <font>
      <i/>
      <sz val="9"/>
      <color rgb="FF3B3B3B"/>
      <name val="Arial"/>
      <family val="2"/>
      <charset val="186"/>
    </font>
    <font>
      <b/>
      <sz val="11"/>
      <color rgb="FF3B3B3B"/>
      <name val="Arial"/>
      <family val="2"/>
      <charset val="186"/>
    </font>
    <font>
      <i/>
      <sz val="9"/>
      <color rgb="FF3B3B3B"/>
      <name val="Tahoma"/>
      <family val="2"/>
      <charset val="186"/>
    </font>
    <font>
      <sz val="9"/>
      <color theme="1"/>
      <name val="Arial"/>
      <family val="2"/>
      <charset val="186"/>
    </font>
    <font>
      <b/>
      <i/>
      <sz val="9"/>
      <color rgb="FF3B3B3B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horizontal="center" vertical="top" wrapText="1"/>
    </xf>
    <xf numFmtId="0" fontId="1" fillId="0" borderId="0"/>
    <xf numFmtId="0" fontId="3" fillId="0" borderId="0"/>
  </cellStyleXfs>
  <cellXfs count="60">
    <xf numFmtId="0" fontId="0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right" vertical="top" wrapText="1"/>
    </xf>
    <xf numFmtId="0" fontId="5" fillId="2" borderId="1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top"/>
    </xf>
    <xf numFmtId="3" fontId="4" fillId="0" borderId="1" xfId="0" applyNumberFormat="1" applyFont="1" applyFill="1" applyBorder="1" applyAlignment="1" applyProtection="1">
      <alignment horizontal="right" vertical="top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3" fontId="8" fillId="0" borderId="1" xfId="0" applyNumberFormat="1" applyFont="1" applyFill="1" applyBorder="1" applyAlignment="1" applyProtection="1">
      <alignment horizontal="right" vertical="top" wrapText="1"/>
    </xf>
    <xf numFmtId="3" fontId="6" fillId="0" borderId="1" xfId="0" applyNumberFormat="1" applyFont="1" applyFill="1" applyBorder="1" applyAlignment="1" applyProtection="1">
      <alignment horizontal="right" vertical="top" wrapText="1"/>
    </xf>
    <xf numFmtId="3" fontId="5" fillId="2" borderId="1" xfId="0" applyNumberFormat="1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wrapText="1"/>
    </xf>
    <xf numFmtId="164" fontId="4" fillId="0" borderId="1" xfId="0" applyNumberFormat="1" applyFont="1" applyFill="1" applyBorder="1" applyAlignment="1" applyProtection="1">
      <alignment horizontal="right" vertical="top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wrapText="1"/>
    </xf>
    <xf numFmtId="2" fontId="5" fillId="0" borderId="1" xfId="0" applyNumberFormat="1" applyFont="1" applyFill="1" applyBorder="1" applyAlignment="1" applyProtection="1">
      <alignment wrapText="1"/>
    </xf>
    <xf numFmtId="3" fontId="4" fillId="0" borderId="1" xfId="0" applyNumberFormat="1" applyFont="1" applyFill="1" applyBorder="1" applyAlignment="1" applyProtection="1">
      <alignment wrapText="1"/>
    </xf>
    <xf numFmtId="2" fontId="4" fillId="0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horizontal="left" wrapText="1"/>
    </xf>
    <xf numFmtId="3" fontId="5" fillId="3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horizontal="right" vertical="top" wrapText="1"/>
    </xf>
    <xf numFmtId="0" fontId="5" fillId="3" borderId="1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Alignment="1" applyProtection="1">
      <alignment wrapText="1"/>
    </xf>
    <xf numFmtId="0" fontId="2" fillId="0" borderId="0" xfId="2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3" fontId="4" fillId="0" borderId="0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5" borderId="1" xfId="0" applyNumberFormat="1" applyFont="1" applyFill="1" applyBorder="1" applyAlignment="1" applyProtection="1">
      <alignment horizontal="center" vertical="top" wrapText="1"/>
    </xf>
    <xf numFmtId="0" fontId="5" fillId="4" borderId="1" xfId="0" applyNumberFormat="1" applyFont="1" applyFill="1" applyBorder="1" applyAlignment="1" applyProtection="1">
      <alignment vertical="top" wrapText="1"/>
    </xf>
    <xf numFmtId="2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0" fontId="5" fillId="2" borderId="3" xfId="0" applyNumberFormat="1" applyFont="1" applyFill="1" applyBorder="1" applyAlignment="1" applyProtection="1">
      <alignment horizontal="center" vertical="top" wrapText="1"/>
    </xf>
    <xf numFmtId="0" fontId="5" fillId="2" borderId="4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5" fillId="3" borderId="4" xfId="0" applyNumberFormat="1" applyFont="1" applyFill="1" applyBorder="1" applyAlignment="1" applyProtection="1">
      <alignment horizontal="left" wrapText="1"/>
    </xf>
    <xf numFmtId="0" fontId="5" fillId="3" borderId="0" xfId="0" applyNumberFormat="1" applyFont="1" applyFill="1" applyBorder="1" applyAlignment="1" applyProtection="1">
      <alignment horizontal="left" wrapText="1"/>
    </xf>
    <xf numFmtId="0" fontId="5" fillId="3" borderId="2" xfId="0" applyNumberFormat="1" applyFont="1" applyFill="1" applyBorder="1" applyAlignment="1" applyProtection="1">
      <alignment horizontal="left" wrapText="1"/>
    </xf>
    <xf numFmtId="0" fontId="5" fillId="3" borderId="3" xfId="0" applyNumberFormat="1" applyFont="1" applyFill="1" applyBorder="1" applyAlignment="1" applyProtection="1">
      <alignment horizontal="left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3 4" xfId="1"/>
    <cellStyle name="Normal 3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74"/>
  <sheetViews>
    <sheetView tabSelected="1" showOutlineSymbols="0" workbookViewId="0">
      <pane xSplit="1" ySplit="8" topLeftCell="H9" activePane="bottomRight" state="frozen"/>
      <selection pane="topRight" activeCell="B1" sqref="B1"/>
      <selection pane="bottomLeft" activeCell="A9" sqref="A9"/>
      <selection pane="bottomRight" activeCell="P71" sqref="A1:Q71"/>
    </sheetView>
  </sheetViews>
  <sheetFormatPr defaultColWidth="14.1640625" defaultRowHeight="15" customHeight="1"/>
  <cols>
    <col min="1" max="1" width="75.83203125" style="3" customWidth="1"/>
    <col min="2" max="13" width="14.5" style="3" customWidth="1"/>
    <col min="14" max="16" width="14.5" style="4" customWidth="1"/>
    <col min="17" max="17" width="10.83203125" style="3" customWidth="1"/>
    <col min="18" max="16384" width="14.1640625" style="3"/>
  </cols>
  <sheetData>
    <row r="1" spans="1:17" ht="15" customHeight="1">
      <c r="Q1" s="33" t="s">
        <v>83</v>
      </c>
    </row>
    <row r="2" spans="1:17" ht="15" customHeight="1">
      <c r="Q2" s="34" t="s">
        <v>84</v>
      </c>
    </row>
    <row r="3" spans="1:17" ht="15" customHeight="1">
      <c r="Q3" s="35" t="s">
        <v>85</v>
      </c>
    </row>
    <row r="5" spans="1:17" ht="15" customHeight="1">
      <c r="A5" s="13" t="s">
        <v>86</v>
      </c>
    </row>
    <row r="6" spans="1:17" s="1" customFormat="1" ht="27" customHeight="1">
      <c r="A6" s="55" t="s">
        <v>48</v>
      </c>
      <c r="B6" s="57" t="s">
        <v>79</v>
      </c>
      <c r="C6" s="58"/>
      <c r="D6" s="58"/>
      <c r="E6" s="58"/>
      <c r="F6" s="58"/>
      <c r="G6" s="58"/>
      <c r="H6" s="58"/>
      <c r="I6" s="58"/>
      <c r="J6" s="59"/>
      <c r="K6" s="57" t="s">
        <v>69</v>
      </c>
      <c r="L6" s="58"/>
      <c r="M6" s="59"/>
      <c r="N6" s="57" t="s">
        <v>53</v>
      </c>
      <c r="O6" s="58"/>
      <c r="P6" s="59"/>
      <c r="Q6" s="46" t="s">
        <v>60</v>
      </c>
    </row>
    <row r="7" spans="1:17" s="1" customFormat="1" ht="75.75" customHeight="1">
      <c r="A7" s="56"/>
      <c r="B7" s="41" t="s">
        <v>54</v>
      </c>
      <c r="C7" s="42" t="s">
        <v>70</v>
      </c>
      <c r="D7" s="43" t="s">
        <v>71</v>
      </c>
      <c r="E7" s="41" t="s">
        <v>56</v>
      </c>
      <c r="F7" s="42" t="s">
        <v>72</v>
      </c>
      <c r="G7" s="43" t="s">
        <v>73</v>
      </c>
      <c r="H7" s="41" t="s">
        <v>55</v>
      </c>
      <c r="I7" s="42" t="s">
        <v>74</v>
      </c>
      <c r="J7" s="43" t="s">
        <v>75</v>
      </c>
      <c r="K7" s="44" t="s">
        <v>76</v>
      </c>
      <c r="L7" s="42" t="s">
        <v>77</v>
      </c>
      <c r="M7" s="43" t="s">
        <v>78</v>
      </c>
      <c r="N7" s="39" t="s">
        <v>81</v>
      </c>
      <c r="O7" s="6" t="s">
        <v>80</v>
      </c>
      <c r="P7" s="40" t="s">
        <v>82</v>
      </c>
      <c r="Q7" s="46"/>
    </row>
    <row r="8" spans="1:17" ht="15.75" customHeight="1">
      <c r="A8" s="47" t="s">
        <v>27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s="4" customFormat="1" ht="15.75" customHeight="1">
      <c r="A9" s="7" t="s">
        <v>23</v>
      </c>
      <c r="B9" s="24">
        <f>SUM(B10:B12)</f>
        <v>39789403</v>
      </c>
      <c r="C9" s="24">
        <f t="shared" ref="C9:N9" si="0">SUM(C10:C12)</f>
        <v>0</v>
      </c>
      <c r="D9" s="24">
        <f t="shared" si="0"/>
        <v>39789403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754000</v>
      </c>
      <c r="I9" s="24">
        <f t="shared" si="0"/>
        <v>0</v>
      </c>
      <c r="J9" s="24">
        <f t="shared" si="0"/>
        <v>754000</v>
      </c>
      <c r="K9" s="24">
        <f t="shared" si="0"/>
        <v>0</v>
      </c>
      <c r="L9" s="24">
        <f t="shared" si="0"/>
        <v>0</v>
      </c>
      <c r="M9" s="24">
        <f t="shared" si="0"/>
        <v>0</v>
      </c>
      <c r="N9" s="24">
        <f t="shared" si="0"/>
        <v>40543403</v>
      </c>
      <c r="O9" s="24">
        <f t="shared" ref="O9:O24" si="1">C9+F9+I9+L9</f>
        <v>0</v>
      </c>
      <c r="P9" s="24">
        <f>N9+O9</f>
        <v>40543403</v>
      </c>
      <c r="Q9" s="25">
        <f>P9*100/$P$37</f>
        <v>51.639324321894009</v>
      </c>
    </row>
    <row r="10" spans="1:17" ht="15.75" customHeight="1">
      <c r="A10" s="9" t="s">
        <v>8</v>
      </c>
      <c r="B10" s="26">
        <v>35680488</v>
      </c>
      <c r="C10" s="26">
        <v>0</v>
      </c>
      <c r="D10" s="26">
        <f>B10+C10</f>
        <v>35680488</v>
      </c>
      <c r="E10" s="26">
        <v>0</v>
      </c>
      <c r="F10" s="26">
        <v>0</v>
      </c>
      <c r="G10" s="26">
        <f>E10+F10</f>
        <v>0</v>
      </c>
      <c r="H10" s="26">
        <v>0</v>
      </c>
      <c r="I10" s="26">
        <v>0</v>
      </c>
      <c r="J10" s="26">
        <f>H10+I10</f>
        <v>0</v>
      </c>
      <c r="K10" s="26">
        <v>0</v>
      </c>
      <c r="L10" s="26">
        <v>0</v>
      </c>
      <c r="M10" s="26">
        <f>K10+L10</f>
        <v>0</v>
      </c>
      <c r="N10" s="26">
        <f>B10+E10+H10+K10</f>
        <v>35680488</v>
      </c>
      <c r="O10" s="26">
        <f t="shared" si="1"/>
        <v>0</v>
      </c>
      <c r="P10" s="24">
        <f t="shared" ref="P10:P37" si="2">N10+O10</f>
        <v>35680488</v>
      </c>
      <c r="Q10" s="27">
        <f t="shared" ref="Q10:Q36" si="3">P10*100/$P$37</f>
        <v>45.445526410189281</v>
      </c>
    </row>
    <row r="11" spans="1:17" ht="15.75" customHeight="1">
      <c r="A11" s="9" t="s">
        <v>10</v>
      </c>
      <c r="B11" s="26">
        <v>4108915</v>
      </c>
      <c r="C11" s="26">
        <v>0</v>
      </c>
      <c r="D11" s="26">
        <f>B11+C11</f>
        <v>4108915</v>
      </c>
      <c r="E11" s="26">
        <v>0</v>
      </c>
      <c r="F11" s="26">
        <v>0</v>
      </c>
      <c r="G11" s="26">
        <f t="shared" ref="G11:G12" si="4">E11+F11</f>
        <v>0</v>
      </c>
      <c r="H11" s="26">
        <v>0</v>
      </c>
      <c r="I11" s="26">
        <v>0</v>
      </c>
      <c r="J11" s="26">
        <f t="shared" ref="J11:J12" si="5">H11+I11</f>
        <v>0</v>
      </c>
      <c r="K11" s="26">
        <v>0</v>
      </c>
      <c r="L11" s="26">
        <v>0</v>
      </c>
      <c r="M11" s="26">
        <f t="shared" ref="M11:M36" si="6">K11+L11</f>
        <v>0</v>
      </c>
      <c r="N11" s="26">
        <f t="shared" ref="N11:N12" si="7">B11+E11+H11+K11</f>
        <v>4108915</v>
      </c>
      <c r="O11" s="26">
        <f t="shared" si="1"/>
        <v>0</v>
      </c>
      <c r="P11" s="24">
        <f t="shared" si="2"/>
        <v>4108915</v>
      </c>
      <c r="Q11" s="27">
        <f t="shared" si="3"/>
        <v>5.2334431398394239</v>
      </c>
    </row>
    <row r="12" spans="1:17" ht="15.75" customHeight="1">
      <c r="A12" s="9" t="s">
        <v>35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f t="shared" si="4"/>
        <v>0</v>
      </c>
      <c r="H12" s="26">
        <v>754000</v>
      </c>
      <c r="I12" s="26">
        <v>0</v>
      </c>
      <c r="J12" s="26">
        <f t="shared" si="5"/>
        <v>754000</v>
      </c>
      <c r="K12" s="26">
        <v>0</v>
      </c>
      <c r="L12" s="26">
        <v>0</v>
      </c>
      <c r="M12" s="26">
        <f t="shared" si="6"/>
        <v>0</v>
      </c>
      <c r="N12" s="26">
        <f t="shared" si="7"/>
        <v>754000</v>
      </c>
      <c r="O12" s="26">
        <f t="shared" si="1"/>
        <v>0</v>
      </c>
      <c r="P12" s="26">
        <f t="shared" si="2"/>
        <v>754000</v>
      </c>
      <c r="Q12" s="27">
        <f t="shared" si="3"/>
        <v>0.96035477186530394</v>
      </c>
    </row>
    <row r="13" spans="1:17" s="4" customFormat="1" ht="15.75" customHeight="1">
      <c r="A13" s="8" t="s">
        <v>24</v>
      </c>
      <c r="B13" s="24">
        <f>B14+B17+B20+B21+B24</f>
        <v>1866219</v>
      </c>
      <c r="C13" s="24">
        <f t="shared" ref="C13:M13" si="8">C14+C17+C20+C21+C24</f>
        <v>5000</v>
      </c>
      <c r="D13" s="24">
        <f t="shared" si="8"/>
        <v>1871219</v>
      </c>
      <c r="E13" s="24">
        <f t="shared" si="8"/>
        <v>0</v>
      </c>
      <c r="F13" s="24">
        <f t="shared" si="8"/>
        <v>0</v>
      </c>
      <c r="G13" s="24">
        <f t="shared" si="8"/>
        <v>0</v>
      </c>
      <c r="H13" s="24">
        <f t="shared" si="8"/>
        <v>0</v>
      </c>
      <c r="I13" s="24">
        <f t="shared" si="8"/>
        <v>0</v>
      </c>
      <c r="J13" s="24">
        <f t="shared" si="8"/>
        <v>0</v>
      </c>
      <c r="K13" s="24">
        <f t="shared" si="8"/>
        <v>0</v>
      </c>
      <c r="L13" s="24">
        <f t="shared" si="8"/>
        <v>0</v>
      </c>
      <c r="M13" s="24">
        <f t="shared" si="8"/>
        <v>0</v>
      </c>
      <c r="N13" s="24">
        <f t="shared" ref="N13:O34" si="9">B13+E13+H13+K13</f>
        <v>1866219</v>
      </c>
      <c r="O13" s="24">
        <f t="shared" si="1"/>
        <v>5000</v>
      </c>
      <c r="P13" s="24">
        <f t="shared" si="2"/>
        <v>1871219</v>
      </c>
      <c r="Q13" s="25">
        <f t="shared" si="3"/>
        <v>2.3833343446353079</v>
      </c>
    </row>
    <row r="14" spans="1:17" ht="15.75" customHeight="1">
      <c r="A14" s="10" t="s">
        <v>66</v>
      </c>
      <c r="B14" s="26">
        <f>B15+B16</f>
        <v>483104</v>
      </c>
      <c r="C14" s="26">
        <f t="shared" ref="C14:D14" si="10">C15+C16</f>
        <v>0</v>
      </c>
      <c r="D14" s="26">
        <f t="shared" si="10"/>
        <v>483104</v>
      </c>
      <c r="E14" s="26">
        <f t="shared" ref="E14:K14" si="11">E15+E16</f>
        <v>0</v>
      </c>
      <c r="F14" s="26">
        <v>0</v>
      </c>
      <c r="G14" s="26">
        <f t="shared" ref="G14:G36" si="12">E14+F14</f>
        <v>0</v>
      </c>
      <c r="H14" s="26">
        <f t="shared" si="11"/>
        <v>0</v>
      </c>
      <c r="I14" s="26">
        <v>0</v>
      </c>
      <c r="J14" s="26">
        <f t="shared" ref="J14:J27" si="13">H14+I14</f>
        <v>0</v>
      </c>
      <c r="K14" s="26">
        <f t="shared" si="11"/>
        <v>0</v>
      </c>
      <c r="L14" s="26">
        <v>0</v>
      </c>
      <c r="M14" s="26">
        <f t="shared" si="6"/>
        <v>0</v>
      </c>
      <c r="N14" s="24">
        <f t="shared" si="9"/>
        <v>483104</v>
      </c>
      <c r="O14" s="24">
        <f t="shared" si="1"/>
        <v>0</v>
      </c>
      <c r="P14" s="24">
        <f t="shared" si="2"/>
        <v>483104</v>
      </c>
      <c r="Q14" s="27">
        <f t="shared" si="3"/>
        <v>0.61531993595121459</v>
      </c>
    </row>
    <row r="15" spans="1:17" s="36" customFormat="1" ht="27" customHeight="1">
      <c r="A15" s="19" t="s">
        <v>65</v>
      </c>
      <c r="B15" s="32">
        <v>461559</v>
      </c>
      <c r="C15" s="32">
        <v>0</v>
      </c>
      <c r="D15" s="32">
        <f t="shared" ref="D15:D36" si="14">B15+C15</f>
        <v>461559</v>
      </c>
      <c r="E15" s="32">
        <v>0</v>
      </c>
      <c r="F15" s="32">
        <v>0</v>
      </c>
      <c r="G15" s="32">
        <f t="shared" si="12"/>
        <v>0</v>
      </c>
      <c r="H15" s="32">
        <v>0</v>
      </c>
      <c r="I15" s="32">
        <v>0</v>
      </c>
      <c r="J15" s="32">
        <f t="shared" si="13"/>
        <v>0</v>
      </c>
      <c r="K15" s="32">
        <v>0</v>
      </c>
      <c r="L15" s="32">
        <v>0</v>
      </c>
      <c r="M15" s="32">
        <f t="shared" si="6"/>
        <v>0</v>
      </c>
      <c r="N15" s="32">
        <f t="shared" si="9"/>
        <v>461559</v>
      </c>
      <c r="O15" s="32">
        <f t="shared" si="1"/>
        <v>0</v>
      </c>
      <c r="P15" s="32">
        <f t="shared" si="2"/>
        <v>461559</v>
      </c>
      <c r="Q15" s="27">
        <f t="shared" si="3"/>
        <v>0.5878784988692014</v>
      </c>
    </row>
    <row r="16" spans="1:17" s="20" customFormat="1" ht="28.5" customHeight="1">
      <c r="A16" s="19" t="s">
        <v>3</v>
      </c>
      <c r="B16" s="32">
        <v>21545</v>
      </c>
      <c r="C16" s="32">
        <v>0</v>
      </c>
      <c r="D16" s="32">
        <f t="shared" si="14"/>
        <v>21545</v>
      </c>
      <c r="E16" s="32">
        <v>0</v>
      </c>
      <c r="F16" s="32">
        <v>0</v>
      </c>
      <c r="G16" s="32">
        <f t="shared" si="12"/>
        <v>0</v>
      </c>
      <c r="H16" s="32">
        <v>0</v>
      </c>
      <c r="I16" s="32">
        <v>0</v>
      </c>
      <c r="J16" s="32">
        <f t="shared" si="13"/>
        <v>0</v>
      </c>
      <c r="K16" s="32">
        <v>0</v>
      </c>
      <c r="L16" s="32">
        <v>0</v>
      </c>
      <c r="M16" s="32">
        <f t="shared" si="6"/>
        <v>0</v>
      </c>
      <c r="N16" s="32">
        <f t="shared" si="9"/>
        <v>21545</v>
      </c>
      <c r="O16" s="32">
        <f t="shared" si="1"/>
        <v>0</v>
      </c>
      <c r="P16" s="32">
        <f t="shared" si="2"/>
        <v>21545</v>
      </c>
      <c r="Q16" s="27">
        <f t="shared" si="3"/>
        <v>2.7441437082013229E-2</v>
      </c>
    </row>
    <row r="17" spans="1:17" ht="15.75" customHeight="1">
      <c r="A17" s="9" t="s">
        <v>67</v>
      </c>
      <c r="B17" s="26">
        <f>B18+B19</f>
        <v>29135</v>
      </c>
      <c r="C17" s="26">
        <f t="shared" ref="C17:D17" si="15">C18+C19</f>
        <v>0</v>
      </c>
      <c r="D17" s="26">
        <f t="shared" si="15"/>
        <v>29135</v>
      </c>
      <c r="E17" s="26">
        <v>0</v>
      </c>
      <c r="F17" s="26">
        <v>0</v>
      </c>
      <c r="G17" s="26">
        <f t="shared" si="12"/>
        <v>0</v>
      </c>
      <c r="H17" s="26">
        <v>0</v>
      </c>
      <c r="I17" s="26">
        <v>0</v>
      </c>
      <c r="J17" s="26">
        <f t="shared" si="13"/>
        <v>0</v>
      </c>
      <c r="K17" s="26">
        <v>0</v>
      </c>
      <c r="L17" s="26">
        <v>0</v>
      </c>
      <c r="M17" s="26">
        <f t="shared" si="6"/>
        <v>0</v>
      </c>
      <c r="N17" s="24">
        <f t="shared" si="9"/>
        <v>29135</v>
      </c>
      <c r="O17" s="24">
        <f t="shared" si="1"/>
        <v>0</v>
      </c>
      <c r="P17" s="24">
        <f t="shared" si="2"/>
        <v>29135</v>
      </c>
      <c r="Q17" s="27">
        <f t="shared" si="3"/>
        <v>3.7108668804105613E-2</v>
      </c>
    </row>
    <row r="18" spans="1:17" s="20" customFormat="1" ht="15.75" customHeight="1">
      <c r="A18" s="19" t="s">
        <v>14</v>
      </c>
      <c r="B18" s="32">
        <v>7715</v>
      </c>
      <c r="C18" s="32">
        <v>0</v>
      </c>
      <c r="D18" s="32">
        <f t="shared" si="14"/>
        <v>7715</v>
      </c>
      <c r="E18" s="32">
        <v>0</v>
      </c>
      <c r="F18" s="32">
        <v>0</v>
      </c>
      <c r="G18" s="32">
        <f t="shared" si="12"/>
        <v>0</v>
      </c>
      <c r="H18" s="32">
        <v>0</v>
      </c>
      <c r="I18" s="32">
        <v>0</v>
      </c>
      <c r="J18" s="32">
        <f t="shared" si="13"/>
        <v>0</v>
      </c>
      <c r="K18" s="32">
        <v>0</v>
      </c>
      <c r="L18" s="32">
        <v>0</v>
      </c>
      <c r="M18" s="32">
        <f t="shared" si="6"/>
        <v>0</v>
      </c>
      <c r="N18" s="32">
        <f t="shared" si="9"/>
        <v>7715</v>
      </c>
      <c r="O18" s="32">
        <f t="shared" si="1"/>
        <v>0</v>
      </c>
      <c r="P18" s="32">
        <f t="shared" si="2"/>
        <v>7715</v>
      </c>
      <c r="Q18" s="27">
        <f t="shared" si="3"/>
        <v>9.8264417306907423E-3</v>
      </c>
    </row>
    <row r="19" spans="1:17" s="20" customFormat="1" ht="15.75" customHeight="1">
      <c r="A19" s="19" t="s">
        <v>5</v>
      </c>
      <c r="B19" s="32">
        <v>21420</v>
      </c>
      <c r="C19" s="32">
        <v>0</v>
      </c>
      <c r="D19" s="32">
        <f t="shared" si="14"/>
        <v>21420</v>
      </c>
      <c r="E19" s="32">
        <v>0</v>
      </c>
      <c r="F19" s="32">
        <v>0</v>
      </c>
      <c r="G19" s="32">
        <f t="shared" si="12"/>
        <v>0</v>
      </c>
      <c r="H19" s="32">
        <v>0</v>
      </c>
      <c r="I19" s="32">
        <v>0</v>
      </c>
      <c r="J19" s="32">
        <f t="shared" si="13"/>
        <v>0</v>
      </c>
      <c r="K19" s="32">
        <v>0</v>
      </c>
      <c r="L19" s="32">
        <v>0</v>
      </c>
      <c r="M19" s="32">
        <f t="shared" si="6"/>
        <v>0</v>
      </c>
      <c r="N19" s="32">
        <f t="shared" si="9"/>
        <v>21420</v>
      </c>
      <c r="O19" s="32">
        <f t="shared" si="1"/>
        <v>0</v>
      </c>
      <c r="P19" s="32">
        <f t="shared" si="2"/>
        <v>21420</v>
      </c>
      <c r="Q19" s="27">
        <f t="shared" si="3"/>
        <v>2.7282227073414867E-2</v>
      </c>
    </row>
    <row r="20" spans="1:17" ht="15.75" customHeight="1">
      <c r="A20" s="9" t="s">
        <v>13</v>
      </c>
      <c r="B20" s="26">
        <v>28000</v>
      </c>
      <c r="C20" s="26">
        <v>0</v>
      </c>
      <c r="D20" s="26">
        <f t="shared" si="14"/>
        <v>28000</v>
      </c>
      <c r="E20" s="26">
        <v>0</v>
      </c>
      <c r="F20" s="26">
        <v>0</v>
      </c>
      <c r="G20" s="26">
        <f t="shared" si="12"/>
        <v>0</v>
      </c>
      <c r="H20" s="26">
        <v>0</v>
      </c>
      <c r="I20" s="26">
        <v>0</v>
      </c>
      <c r="J20" s="26">
        <f t="shared" si="13"/>
        <v>0</v>
      </c>
      <c r="K20" s="26">
        <v>0</v>
      </c>
      <c r="L20" s="26">
        <v>0</v>
      </c>
      <c r="M20" s="26">
        <f t="shared" si="6"/>
        <v>0</v>
      </c>
      <c r="N20" s="24">
        <f t="shared" si="9"/>
        <v>28000</v>
      </c>
      <c r="O20" s="24">
        <f t="shared" si="1"/>
        <v>0</v>
      </c>
      <c r="P20" s="24">
        <f t="shared" si="2"/>
        <v>28000</v>
      </c>
      <c r="Q20" s="27">
        <f t="shared" si="3"/>
        <v>3.5663041926032507E-2</v>
      </c>
    </row>
    <row r="21" spans="1:17" ht="15.75" customHeight="1">
      <c r="A21" s="9" t="s">
        <v>64</v>
      </c>
      <c r="B21" s="26">
        <f>B22+B23</f>
        <v>15065</v>
      </c>
      <c r="C21" s="26">
        <f t="shared" ref="C21:D21" si="16">C22+C23</f>
        <v>5000</v>
      </c>
      <c r="D21" s="26">
        <f t="shared" si="16"/>
        <v>20065</v>
      </c>
      <c r="E21" s="26">
        <f t="shared" ref="E21:K21" si="17">E22+E23</f>
        <v>0</v>
      </c>
      <c r="F21" s="26">
        <v>0</v>
      </c>
      <c r="G21" s="26">
        <f t="shared" si="12"/>
        <v>0</v>
      </c>
      <c r="H21" s="26">
        <f t="shared" si="17"/>
        <v>0</v>
      </c>
      <c r="I21" s="26">
        <v>0</v>
      </c>
      <c r="J21" s="26">
        <f t="shared" si="13"/>
        <v>0</v>
      </c>
      <c r="K21" s="26">
        <f t="shared" si="17"/>
        <v>0</v>
      </c>
      <c r="L21" s="26">
        <v>0</v>
      </c>
      <c r="M21" s="26">
        <f t="shared" si="6"/>
        <v>0</v>
      </c>
      <c r="N21" s="24">
        <f t="shared" si="9"/>
        <v>15065</v>
      </c>
      <c r="O21" s="24">
        <f t="shared" si="1"/>
        <v>5000</v>
      </c>
      <c r="P21" s="24">
        <f t="shared" si="2"/>
        <v>20065</v>
      </c>
      <c r="Q21" s="27">
        <f t="shared" si="3"/>
        <v>2.5556390580208654E-2</v>
      </c>
    </row>
    <row r="22" spans="1:17" s="20" customFormat="1" ht="30" customHeight="1">
      <c r="A22" s="19" t="s">
        <v>9</v>
      </c>
      <c r="B22" s="32">
        <v>7000</v>
      </c>
      <c r="C22" s="32">
        <v>0</v>
      </c>
      <c r="D22" s="32">
        <f t="shared" si="14"/>
        <v>7000</v>
      </c>
      <c r="E22" s="32">
        <v>0</v>
      </c>
      <c r="F22" s="32">
        <v>0</v>
      </c>
      <c r="G22" s="32">
        <f t="shared" si="12"/>
        <v>0</v>
      </c>
      <c r="H22" s="32">
        <v>0</v>
      </c>
      <c r="I22" s="32">
        <v>0</v>
      </c>
      <c r="J22" s="32">
        <f t="shared" si="13"/>
        <v>0</v>
      </c>
      <c r="K22" s="32">
        <v>0</v>
      </c>
      <c r="L22" s="32">
        <v>0</v>
      </c>
      <c r="M22" s="32">
        <f t="shared" si="6"/>
        <v>0</v>
      </c>
      <c r="N22" s="32">
        <f t="shared" si="9"/>
        <v>7000</v>
      </c>
      <c r="O22" s="32">
        <f t="shared" si="1"/>
        <v>0</v>
      </c>
      <c r="P22" s="32">
        <f t="shared" si="2"/>
        <v>7000</v>
      </c>
      <c r="Q22" s="27">
        <f t="shared" si="3"/>
        <v>8.9157604815081268E-3</v>
      </c>
    </row>
    <row r="23" spans="1:17" s="20" customFormat="1" ht="15.75" customHeight="1">
      <c r="A23" s="19" t="s">
        <v>12</v>
      </c>
      <c r="B23" s="32">
        <v>8065</v>
      </c>
      <c r="C23" s="32">
        <v>5000</v>
      </c>
      <c r="D23" s="32">
        <f t="shared" si="14"/>
        <v>13065</v>
      </c>
      <c r="E23" s="32">
        <v>0</v>
      </c>
      <c r="F23" s="32">
        <v>0</v>
      </c>
      <c r="G23" s="32">
        <f t="shared" si="12"/>
        <v>0</v>
      </c>
      <c r="H23" s="32">
        <v>0</v>
      </c>
      <c r="I23" s="32">
        <v>0</v>
      </c>
      <c r="J23" s="32">
        <f t="shared" si="13"/>
        <v>0</v>
      </c>
      <c r="K23" s="32">
        <v>0</v>
      </c>
      <c r="L23" s="32">
        <v>0</v>
      </c>
      <c r="M23" s="32">
        <f t="shared" si="6"/>
        <v>0</v>
      </c>
      <c r="N23" s="32">
        <f t="shared" si="9"/>
        <v>8065</v>
      </c>
      <c r="O23" s="32">
        <f t="shared" si="1"/>
        <v>5000</v>
      </c>
      <c r="P23" s="32">
        <f t="shared" si="2"/>
        <v>13065</v>
      </c>
      <c r="Q23" s="27">
        <f t="shared" si="3"/>
        <v>1.6640630098700527E-2</v>
      </c>
    </row>
    <row r="24" spans="1:17" ht="27" customHeight="1">
      <c r="A24" s="9" t="s">
        <v>63</v>
      </c>
      <c r="B24" s="26">
        <f>B25+B26+B27</f>
        <v>1310915</v>
      </c>
      <c r="C24" s="26">
        <f t="shared" ref="C24:D24" si="18">C25+C26+C27</f>
        <v>0</v>
      </c>
      <c r="D24" s="26">
        <f t="shared" si="18"/>
        <v>1310915</v>
      </c>
      <c r="E24" s="26">
        <f t="shared" ref="E24:K24" si="19">E25+E26+E27</f>
        <v>0</v>
      </c>
      <c r="F24" s="26">
        <v>0</v>
      </c>
      <c r="G24" s="26">
        <f t="shared" si="12"/>
        <v>0</v>
      </c>
      <c r="H24" s="26">
        <f t="shared" si="19"/>
        <v>0</v>
      </c>
      <c r="I24" s="26">
        <v>0</v>
      </c>
      <c r="J24" s="26">
        <f t="shared" si="13"/>
        <v>0</v>
      </c>
      <c r="K24" s="26">
        <f t="shared" si="19"/>
        <v>0</v>
      </c>
      <c r="L24" s="26">
        <v>0</v>
      </c>
      <c r="M24" s="26">
        <f t="shared" si="6"/>
        <v>0</v>
      </c>
      <c r="N24" s="24">
        <f t="shared" si="9"/>
        <v>1310915</v>
      </c>
      <c r="O24" s="24">
        <f t="shared" si="1"/>
        <v>0</v>
      </c>
      <c r="P24" s="24">
        <f t="shared" si="2"/>
        <v>1310915</v>
      </c>
      <c r="Q24" s="27">
        <f t="shared" si="3"/>
        <v>1.6696863073737467</v>
      </c>
    </row>
    <row r="25" spans="1:17" s="20" customFormat="1" ht="15.75" customHeight="1">
      <c r="A25" s="19" t="s">
        <v>7</v>
      </c>
      <c r="B25" s="32">
        <v>66286</v>
      </c>
      <c r="C25" s="32">
        <v>0</v>
      </c>
      <c r="D25" s="32">
        <f t="shared" si="14"/>
        <v>66286</v>
      </c>
      <c r="E25" s="32">
        <v>0</v>
      </c>
      <c r="F25" s="32">
        <v>0</v>
      </c>
      <c r="G25" s="32">
        <f t="shared" si="12"/>
        <v>0</v>
      </c>
      <c r="H25" s="32">
        <v>0</v>
      </c>
      <c r="I25" s="32">
        <v>0</v>
      </c>
      <c r="J25" s="32">
        <f t="shared" si="13"/>
        <v>0</v>
      </c>
      <c r="K25" s="32">
        <v>0</v>
      </c>
      <c r="L25" s="32">
        <v>0</v>
      </c>
      <c r="M25" s="32">
        <f t="shared" si="6"/>
        <v>0</v>
      </c>
      <c r="N25" s="32">
        <f t="shared" si="9"/>
        <v>66286</v>
      </c>
      <c r="O25" s="32">
        <f t="shared" si="9"/>
        <v>0</v>
      </c>
      <c r="P25" s="32">
        <f t="shared" si="2"/>
        <v>66286</v>
      </c>
      <c r="Q25" s="27">
        <f t="shared" si="3"/>
        <v>8.442715703960682E-2</v>
      </c>
    </row>
    <row r="26" spans="1:17" s="20" customFormat="1" ht="15.75" customHeight="1">
      <c r="A26" s="19" t="s">
        <v>4</v>
      </c>
      <c r="B26" s="32">
        <v>1212629</v>
      </c>
      <c r="C26" s="32">
        <v>0</v>
      </c>
      <c r="D26" s="32">
        <f t="shared" si="14"/>
        <v>1212629</v>
      </c>
      <c r="E26" s="32">
        <v>0</v>
      </c>
      <c r="F26" s="32">
        <v>0</v>
      </c>
      <c r="G26" s="32">
        <f t="shared" si="12"/>
        <v>0</v>
      </c>
      <c r="H26" s="32">
        <v>0</v>
      </c>
      <c r="I26" s="32">
        <v>0</v>
      </c>
      <c r="J26" s="32">
        <f t="shared" si="13"/>
        <v>0</v>
      </c>
      <c r="K26" s="32">
        <v>0</v>
      </c>
      <c r="L26" s="32">
        <v>0</v>
      </c>
      <c r="M26" s="32">
        <f t="shared" si="6"/>
        <v>0</v>
      </c>
      <c r="N26" s="32">
        <f t="shared" si="9"/>
        <v>1212629</v>
      </c>
      <c r="O26" s="32">
        <f t="shared" si="9"/>
        <v>0</v>
      </c>
      <c r="P26" s="32">
        <f t="shared" si="2"/>
        <v>1212629</v>
      </c>
      <c r="Q26" s="27">
        <f t="shared" si="3"/>
        <v>1.5445013881329597</v>
      </c>
    </row>
    <row r="27" spans="1:17" s="20" customFormat="1" ht="15.75" customHeight="1">
      <c r="A27" s="19" t="s">
        <v>0</v>
      </c>
      <c r="B27" s="32">
        <v>32000</v>
      </c>
      <c r="C27" s="32">
        <v>0</v>
      </c>
      <c r="D27" s="32">
        <f t="shared" si="14"/>
        <v>32000</v>
      </c>
      <c r="E27" s="32">
        <v>0</v>
      </c>
      <c r="F27" s="32">
        <v>0</v>
      </c>
      <c r="G27" s="32">
        <f t="shared" si="12"/>
        <v>0</v>
      </c>
      <c r="H27" s="32">
        <v>0</v>
      </c>
      <c r="I27" s="32">
        <v>0</v>
      </c>
      <c r="J27" s="32">
        <f t="shared" si="13"/>
        <v>0</v>
      </c>
      <c r="K27" s="32">
        <v>0</v>
      </c>
      <c r="L27" s="32">
        <v>0</v>
      </c>
      <c r="M27" s="32">
        <f t="shared" si="6"/>
        <v>0</v>
      </c>
      <c r="N27" s="32">
        <f t="shared" si="9"/>
        <v>32000</v>
      </c>
      <c r="O27" s="32">
        <f t="shared" si="9"/>
        <v>0</v>
      </c>
      <c r="P27" s="32">
        <f t="shared" si="2"/>
        <v>32000</v>
      </c>
      <c r="Q27" s="27">
        <f t="shared" si="3"/>
        <v>4.0757762201180006E-2</v>
      </c>
    </row>
    <row r="28" spans="1:17" s="4" customFormat="1" ht="15.75" customHeight="1">
      <c r="A28" s="8" t="s">
        <v>25</v>
      </c>
      <c r="B28" s="24">
        <f>SUM(B29:B31)</f>
        <v>4628349</v>
      </c>
      <c r="C28" s="24">
        <f t="shared" ref="C28:D28" si="20">SUM(C29:C31)</f>
        <v>0</v>
      </c>
      <c r="D28" s="24">
        <f t="shared" si="20"/>
        <v>4628349</v>
      </c>
      <c r="E28" s="24">
        <f>SUM(E29:E31)</f>
        <v>6693365</v>
      </c>
      <c r="F28" s="24">
        <f t="shared" ref="F28:M28" si="21">SUM(F29:F31)</f>
        <v>482821</v>
      </c>
      <c r="G28" s="24">
        <f t="shared" si="21"/>
        <v>7176186</v>
      </c>
      <c r="H28" s="24">
        <f t="shared" si="21"/>
        <v>0</v>
      </c>
      <c r="I28" s="24">
        <f t="shared" si="21"/>
        <v>0</v>
      </c>
      <c r="J28" s="24">
        <f t="shared" si="21"/>
        <v>0</v>
      </c>
      <c r="K28" s="24">
        <f t="shared" si="21"/>
        <v>18468377</v>
      </c>
      <c r="L28" s="24">
        <f t="shared" si="21"/>
        <v>43443</v>
      </c>
      <c r="M28" s="24">
        <f t="shared" si="21"/>
        <v>18511820</v>
      </c>
      <c r="N28" s="24">
        <f t="shared" si="9"/>
        <v>29790091</v>
      </c>
      <c r="O28" s="24">
        <f t="shared" si="9"/>
        <v>526264</v>
      </c>
      <c r="P28" s="24">
        <f t="shared" si="2"/>
        <v>30316355</v>
      </c>
      <c r="Q28" s="25">
        <f t="shared" si="3"/>
        <v>38.61333712176733</v>
      </c>
    </row>
    <row r="29" spans="1:17" ht="29.25" customHeight="1">
      <c r="A29" s="9" t="s">
        <v>57</v>
      </c>
      <c r="B29" s="26">
        <v>0</v>
      </c>
      <c r="C29" s="26">
        <v>0</v>
      </c>
      <c r="D29" s="26">
        <f t="shared" si="14"/>
        <v>0</v>
      </c>
      <c r="E29" s="26">
        <v>51554</v>
      </c>
      <c r="F29" s="26">
        <v>16482</v>
      </c>
      <c r="G29" s="26">
        <f t="shared" si="12"/>
        <v>68036</v>
      </c>
      <c r="H29" s="26">
        <v>0</v>
      </c>
      <c r="I29" s="26">
        <v>0</v>
      </c>
      <c r="J29" s="26">
        <f t="shared" ref="J29:J31" si="22">H29+I29</f>
        <v>0</v>
      </c>
      <c r="K29" s="26">
        <v>0</v>
      </c>
      <c r="L29" s="26">
        <v>0</v>
      </c>
      <c r="M29" s="26">
        <f t="shared" si="6"/>
        <v>0</v>
      </c>
      <c r="N29" s="26">
        <f t="shared" ref="N29:N35" si="23">B29+E29+H29+K29</f>
        <v>51554</v>
      </c>
      <c r="O29" s="26">
        <f t="shared" si="9"/>
        <v>16482</v>
      </c>
      <c r="P29" s="26">
        <f t="shared" si="2"/>
        <v>68036</v>
      </c>
      <c r="Q29" s="27">
        <f t="shared" si="3"/>
        <v>8.6656097159983847E-2</v>
      </c>
    </row>
    <row r="30" spans="1:17" ht="29.25" customHeight="1">
      <c r="A30" s="9" t="s">
        <v>2</v>
      </c>
      <c r="B30" s="26">
        <v>3447412</v>
      </c>
      <c r="C30" s="26">
        <v>0</v>
      </c>
      <c r="D30" s="26">
        <f t="shared" si="14"/>
        <v>3447412</v>
      </c>
      <c r="E30" s="26">
        <v>6641811</v>
      </c>
      <c r="F30" s="26">
        <f>75310+391029</f>
        <v>466339</v>
      </c>
      <c r="G30" s="26">
        <f t="shared" si="12"/>
        <v>7108150</v>
      </c>
      <c r="H30" s="26">
        <v>0</v>
      </c>
      <c r="I30" s="26">
        <v>0</v>
      </c>
      <c r="J30" s="26">
        <f t="shared" si="22"/>
        <v>0</v>
      </c>
      <c r="K30" s="26">
        <v>18468377</v>
      </c>
      <c r="L30" s="26">
        <v>43443</v>
      </c>
      <c r="M30" s="26">
        <f t="shared" si="6"/>
        <v>18511820</v>
      </c>
      <c r="N30" s="26">
        <f t="shared" si="23"/>
        <v>28557600</v>
      </c>
      <c r="O30" s="26">
        <f t="shared" si="9"/>
        <v>509782</v>
      </c>
      <c r="P30" s="26">
        <f t="shared" si="2"/>
        <v>29067382</v>
      </c>
      <c r="Q30" s="27">
        <f t="shared" si="3"/>
        <v>37.022545105214377</v>
      </c>
    </row>
    <row r="31" spans="1:17" ht="16.5" customHeight="1">
      <c r="A31" s="9" t="s">
        <v>6</v>
      </c>
      <c r="B31" s="26">
        <v>1180937</v>
      </c>
      <c r="C31" s="26">
        <v>0</v>
      </c>
      <c r="D31" s="26">
        <f t="shared" si="14"/>
        <v>1180937</v>
      </c>
      <c r="E31" s="26">
        <v>0</v>
      </c>
      <c r="F31" s="26">
        <v>0</v>
      </c>
      <c r="G31" s="26">
        <f t="shared" si="12"/>
        <v>0</v>
      </c>
      <c r="H31" s="26">
        <v>0</v>
      </c>
      <c r="I31" s="26">
        <v>0</v>
      </c>
      <c r="J31" s="26">
        <f t="shared" si="22"/>
        <v>0</v>
      </c>
      <c r="K31" s="26">
        <v>0</v>
      </c>
      <c r="L31" s="26">
        <v>0</v>
      </c>
      <c r="M31" s="26">
        <f t="shared" si="6"/>
        <v>0</v>
      </c>
      <c r="N31" s="26">
        <f t="shared" si="23"/>
        <v>1180937</v>
      </c>
      <c r="O31" s="26">
        <f t="shared" si="9"/>
        <v>0</v>
      </c>
      <c r="P31" s="26">
        <f t="shared" si="2"/>
        <v>1180937</v>
      </c>
      <c r="Q31" s="27">
        <f t="shared" si="3"/>
        <v>1.5041359193929662</v>
      </c>
    </row>
    <row r="32" spans="1:17" ht="16.5" customHeight="1">
      <c r="A32" s="7" t="s">
        <v>62</v>
      </c>
      <c r="B32" s="24">
        <f t="shared" ref="B32:N32" si="24">B33</f>
        <v>0</v>
      </c>
      <c r="C32" s="24">
        <f t="shared" si="24"/>
        <v>0</v>
      </c>
      <c r="D32" s="24">
        <f t="shared" si="24"/>
        <v>0</v>
      </c>
      <c r="E32" s="24">
        <f t="shared" si="24"/>
        <v>138503</v>
      </c>
      <c r="F32" s="24">
        <f t="shared" si="24"/>
        <v>77893</v>
      </c>
      <c r="G32" s="24">
        <f t="shared" si="24"/>
        <v>216396</v>
      </c>
      <c r="H32" s="24">
        <f t="shared" si="24"/>
        <v>0</v>
      </c>
      <c r="I32" s="24">
        <f t="shared" si="24"/>
        <v>0</v>
      </c>
      <c r="J32" s="24">
        <f t="shared" si="24"/>
        <v>0</v>
      </c>
      <c r="K32" s="24">
        <f t="shared" si="24"/>
        <v>0</v>
      </c>
      <c r="L32" s="24">
        <f t="shared" si="24"/>
        <v>0</v>
      </c>
      <c r="M32" s="24">
        <f t="shared" si="24"/>
        <v>0</v>
      </c>
      <c r="N32" s="24">
        <f t="shared" si="24"/>
        <v>138503</v>
      </c>
      <c r="O32" s="24">
        <f t="shared" si="9"/>
        <v>77893</v>
      </c>
      <c r="P32" s="24">
        <f t="shared" si="2"/>
        <v>216396</v>
      </c>
      <c r="Q32" s="25">
        <f t="shared" si="3"/>
        <v>0.27561927216520465</v>
      </c>
    </row>
    <row r="33" spans="1:17" ht="16.5" customHeight="1">
      <c r="A33" s="9" t="s">
        <v>1</v>
      </c>
      <c r="B33" s="26">
        <v>0</v>
      </c>
      <c r="C33" s="26">
        <v>0</v>
      </c>
      <c r="D33" s="26">
        <f t="shared" si="14"/>
        <v>0</v>
      </c>
      <c r="E33" s="26">
        <v>138503</v>
      </c>
      <c r="F33" s="26">
        <v>77893</v>
      </c>
      <c r="G33" s="26">
        <f t="shared" si="12"/>
        <v>216396</v>
      </c>
      <c r="H33" s="26">
        <v>0</v>
      </c>
      <c r="I33" s="26">
        <v>0</v>
      </c>
      <c r="J33" s="26">
        <f>H33+I33</f>
        <v>0</v>
      </c>
      <c r="K33" s="26">
        <v>0</v>
      </c>
      <c r="L33" s="26">
        <v>0</v>
      </c>
      <c r="M33" s="26">
        <f t="shared" si="6"/>
        <v>0</v>
      </c>
      <c r="N33" s="26">
        <f t="shared" si="23"/>
        <v>138503</v>
      </c>
      <c r="O33" s="26">
        <f t="shared" si="9"/>
        <v>77893</v>
      </c>
      <c r="P33" s="26">
        <f t="shared" si="2"/>
        <v>216396</v>
      </c>
      <c r="Q33" s="27">
        <f t="shared" si="3"/>
        <v>0.27561927216520465</v>
      </c>
    </row>
    <row r="34" spans="1:17" s="4" customFormat="1" ht="15.75" customHeight="1">
      <c r="A34" s="7" t="s">
        <v>61</v>
      </c>
      <c r="B34" s="24">
        <f>SUM(B35:B36)</f>
        <v>5463827</v>
      </c>
      <c r="C34" s="24">
        <f t="shared" ref="C34:G34" si="25">SUM(C35:C36)</f>
        <v>2859</v>
      </c>
      <c r="D34" s="24">
        <f t="shared" si="25"/>
        <v>5466686</v>
      </c>
      <c r="E34" s="24">
        <f t="shared" si="25"/>
        <v>0</v>
      </c>
      <c r="F34" s="24">
        <f t="shared" si="25"/>
        <v>3593</v>
      </c>
      <c r="G34" s="24">
        <f t="shared" si="25"/>
        <v>3593</v>
      </c>
      <c r="H34" s="24">
        <f>SUM(H35:H36)</f>
        <v>35000</v>
      </c>
      <c r="I34" s="24">
        <f t="shared" ref="I34:M34" si="26">SUM(I35:I36)</f>
        <v>0</v>
      </c>
      <c r="J34" s="24">
        <f t="shared" si="26"/>
        <v>35000</v>
      </c>
      <c r="K34" s="24">
        <f t="shared" si="26"/>
        <v>20000</v>
      </c>
      <c r="L34" s="24">
        <f t="shared" si="26"/>
        <v>40000</v>
      </c>
      <c r="M34" s="24">
        <f t="shared" si="26"/>
        <v>60000</v>
      </c>
      <c r="N34" s="24">
        <f t="shared" si="9"/>
        <v>5518827</v>
      </c>
      <c r="O34" s="24">
        <f t="shared" si="9"/>
        <v>46452</v>
      </c>
      <c r="P34" s="24">
        <f t="shared" si="2"/>
        <v>5565279</v>
      </c>
      <c r="Q34" s="25">
        <f t="shared" si="3"/>
        <v>7.0883849395381526</v>
      </c>
    </row>
    <row r="35" spans="1:17" ht="25.5" customHeight="1">
      <c r="A35" s="9" t="s">
        <v>11</v>
      </c>
      <c r="B35" s="26">
        <v>5419197</v>
      </c>
      <c r="C35" s="26">
        <v>2859</v>
      </c>
      <c r="D35" s="26">
        <f t="shared" si="14"/>
        <v>5422056</v>
      </c>
      <c r="E35" s="26">
        <v>0</v>
      </c>
      <c r="F35" s="26">
        <v>0</v>
      </c>
      <c r="G35" s="26">
        <f t="shared" si="12"/>
        <v>0</v>
      </c>
      <c r="H35" s="26">
        <v>0</v>
      </c>
      <c r="I35" s="26">
        <v>0</v>
      </c>
      <c r="J35" s="26">
        <f t="shared" ref="J35:J36" si="27">H35+I35</f>
        <v>0</v>
      </c>
      <c r="K35" s="26">
        <v>20000</v>
      </c>
      <c r="L35" s="26">
        <v>40000</v>
      </c>
      <c r="M35" s="26">
        <f t="shared" si="6"/>
        <v>60000</v>
      </c>
      <c r="N35" s="26">
        <f t="shared" si="23"/>
        <v>5439197</v>
      </c>
      <c r="O35" s="26">
        <f t="shared" ref="O35:O37" si="28">C35+F35+I35+L35</f>
        <v>42859</v>
      </c>
      <c r="P35" s="26">
        <f t="shared" si="2"/>
        <v>5482056</v>
      </c>
      <c r="Q35" s="27">
        <f t="shared" si="3"/>
        <v>6.9823854631735021</v>
      </c>
    </row>
    <row r="36" spans="1:17" ht="30.75" customHeight="1">
      <c r="A36" s="9" t="s">
        <v>58</v>
      </c>
      <c r="B36" s="26">
        <v>44630</v>
      </c>
      <c r="C36" s="26">
        <v>0</v>
      </c>
      <c r="D36" s="26">
        <f t="shared" si="14"/>
        <v>44630</v>
      </c>
      <c r="E36" s="26">
        <v>0</v>
      </c>
      <c r="F36" s="26">
        <v>3593</v>
      </c>
      <c r="G36" s="26">
        <f t="shared" si="12"/>
        <v>3593</v>
      </c>
      <c r="H36" s="26">
        <v>35000</v>
      </c>
      <c r="I36" s="26">
        <v>0</v>
      </c>
      <c r="J36" s="26">
        <f t="shared" si="27"/>
        <v>35000</v>
      </c>
      <c r="K36" s="26">
        <v>0</v>
      </c>
      <c r="L36" s="26">
        <v>0</v>
      </c>
      <c r="M36" s="26">
        <f t="shared" si="6"/>
        <v>0</v>
      </c>
      <c r="N36" s="26">
        <f t="shared" ref="N36" si="29">B36+E36+H36+K36</f>
        <v>79630</v>
      </c>
      <c r="O36" s="26">
        <f t="shared" si="28"/>
        <v>3593</v>
      </c>
      <c r="P36" s="26">
        <f t="shared" si="2"/>
        <v>83223</v>
      </c>
      <c r="Q36" s="27">
        <f t="shared" si="3"/>
        <v>0.10599947636465012</v>
      </c>
    </row>
    <row r="37" spans="1:17" s="4" customFormat="1" ht="15.75" customHeight="1">
      <c r="A37" s="28" t="s">
        <v>26</v>
      </c>
      <c r="B37" s="29">
        <f>B9+B13+B28+B32+B34</f>
        <v>51747798</v>
      </c>
      <c r="C37" s="29">
        <f t="shared" ref="C37:D37" si="30">C9+C13+C28+C32+C34</f>
        <v>7859</v>
      </c>
      <c r="D37" s="29">
        <f t="shared" si="30"/>
        <v>51755657</v>
      </c>
      <c r="E37" s="29">
        <f>E9+E13+E28+E32+E34</f>
        <v>6831868</v>
      </c>
      <c r="F37" s="29">
        <f t="shared" ref="F37:G37" si="31">F9+F13+F28+F32+F34</f>
        <v>564307</v>
      </c>
      <c r="G37" s="29">
        <f t="shared" si="31"/>
        <v>7396175</v>
      </c>
      <c r="H37" s="29">
        <f>H9+H13+H28+H32+H34</f>
        <v>789000</v>
      </c>
      <c r="I37" s="29">
        <f t="shared" ref="I37:J37" si="32">I9+I13+I28+I32+I34</f>
        <v>0</v>
      </c>
      <c r="J37" s="29">
        <f t="shared" si="32"/>
        <v>789000</v>
      </c>
      <c r="K37" s="29">
        <f>K9+K13+K28+K32+K34</f>
        <v>18488377</v>
      </c>
      <c r="L37" s="29">
        <f t="shared" ref="L37:M37" si="33">L9+L13+L28+L32+L34</f>
        <v>83443</v>
      </c>
      <c r="M37" s="29">
        <f t="shared" si="33"/>
        <v>18571820</v>
      </c>
      <c r="N37" s="29">
        <f>N9+N13+N28+N32+N34</f>
        <v>77857043</v>
      </c>
      <c r="O37" s="29">
        <f t="shared" si="28"/>
        <v>655609</v>
      </c>
      <c r="P37" s="29">
        <f t="shared" si="2"/>
        <v>78512652</v>
      </c>
      <c r="Q37" s="45">
        <f>P37*100/$P$37</f>
        <v>100</v>
      </c>
    </row>
    <row r="38" spans="1:17" s="4" customFormat="1" ht="15.75" customHeight="1">
      <c r="A38" s="49" t="s">
        <v>33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s="4" customFormat="1" ht="15.75" customHeight="1">
      <c r="A39" s="51" t="s">
        <v>34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</row>
    <row r="40" spans="1:17" ht="15.75" customHeight="1">
      <c r="A40" s="10" t="s">
        <v>15</v>
      </c>
      <c r="B40" s="14">
        <v>29644013</v>
      </c>
      <c r="C40" s="14">
        <v>0</v>
      </c>
      <c r="D40" s="14">
        <f>B40+C40</f>
        <v>29644013</v>
      </c>
      <c r="E40" s="14">
        <v>597330</v>
      </c>
      <c r="F40" s="14">
        <v>5344</v>
      </c>
      <c r="G40" s="14">
        <f>E40+F40</f>
        <v>602674</v>
      </c>
      <c r="H40" s="14">
        <v>0</v>
      </c>
      <c r="I40" s="14">
        <v>0</v>
      </c>
      <c r="J40" s="14">
        <f>H40+I40</f>
        <v>0</v>
      </c>
      <c r="K40" s="14">
        <v>17687696</v>
      </c>
      <c r="L40" s="14">
        <v>32888</v>
      </c>
      <c r="M40" s="14">
        <f>K40+L40</f>
        <v>17720584</v>
      </c>
      <c r="N40" s="15">
        <f>B40+E40+H40+K40</f>
        <v>47929039</v>
      </c>
      <c r="O40" s="26">
        <f t="shared" ref="O40:O52" si="34">C40+F40+I40+L40</f>
        <v>38232</v>
      </c>
      <c r="P40" s="15">
        <f>N40+O40</f>
        <v>47967271</v>
      </c>
      <c r="Q40" s="27">
        <f>P40*100/$P$53</f>
        <v>50.994062866892833</v>
      </c>
    </row>
    <row r="41" spans="1:17" ht="15.75" customHeight="1">
      <c r="A41" s="10" t="s">
        <v>16</v>
      </c>
      <c r="B41" s="14">
        <v>14657207</v>
      </c>
      <c r="C41" s="14">
        <v>-120284</v>
      </c>
      <c r="D41" s="14">
        <f t="shared" ref="D41:D52" si="35">B41+C41</f>
        <v>14536923</v>
      </c>
      <c r="E41" s="14">
        <v>1636127</v>
      </c>
      <c r="F41" s="14">
        <v>-27088</v>
      </c>
      <c r="G41" s="14">
        <f t="shared" ref="G41:G52" si="36">E41+F41</f>
        <v>1609039</v>
      </c>
      <c r="H41" s="14">
        <v>451442</v>
      </c>
      <c r="I41" s="14">
        <v>-1936</v>
      </c>
      <c r="J41" s="14">
        <f t="shared" ref="J41:J52" si="37">H41+I41</f>
        <v>449506</v>
      </c>
      <c r="K41" s="14">
        <v>2001518</v>
      </c>
      <c r="L41" s="14">
        <v>26705</v>
      </c>
      <c r="M41" s="14">
        <f t="shared" ref="M41:M52" si="38">K41+L41</f>
        <v>2028223</v>
      </c>
      <c r="N41" s="15">
        <f t="shared" ref="N41:N52" si="39">B41+E41+H41+K41</f>
        <v>18746294</v>
      </c>
      <c r="O41" s="26">
        <f t="shared" si="34"/>
        <v>-122603</v>
      </c>
      <c r="P41" s="15">
        <f t="shared" ref="P41:P52" si="40">N41+O41</f>
        <v>18623691</v>
      </c>
      <c r="Q41" s="27">
        <f t="shared" ref="Q41:Q53" si="41">P41*100/$P$53</f>
        <v>19.798868058755858</v>
      </c>
    </row>
    <row r="42" spans="1:17" ht="15.75" customHeight="1">
      <c r="A42" s="10" t="s">
        <v>17</v>
      </c>
      <c r="B42" s="14">
        <v>1170475</v>
      </c>
      <c r="C42" s="14">
        <v>16326</v>
      </c>
      <c r="D42" s="14">
        <f t="shared" si="35"/>
        <v>1186801</v>
      </c>
      <c r="E42" s="14">
        <v>80000</v>
      </c>
      <c r="F42" s="14">
        <v>10100</v>
      </c>
      <c r="G42" s="14">
        <f t="shared" si="36"/>
        <v>90100</v>
      </c>
      <c r="H42" s="14">
        <v>529500</v>
      </c>
      <c r="I42" s="14">
        <v>0</v>
      </c>
      <c r="J42" s="14">
        <f t="shared" si="37"/>
        <v>529500</v>
      </c>
      <c r="K42" s="14">
        <v>0</v>
      </c>
      <c r="L42" s="14">
        <v>0</v>
      </c>
      <c r="M42" s="14">
        <f t="shared" si="38"/>
        <v>0</v>
      </c>
      <c r="N42" s="15">
        <f t="shared" si="39"/>
        <v>1779975</v>
      </c>
      <c r="O42" s="26">
        <f t="shared" si="34"/>
        <v>26426</v>
      </c>
      <c r="P42" s="15">
        <f t="shared" si="40"/>
        <v>1806401</v>
      </c>
      <c r="Q42" s="27">
        <f t="shared" si="41"/>
        <v>1.9203870521801851</v>
      </c>
    </row>
    <row r="43" spans="1:17" ht="15.75" customHeight="1">
      <c r="A43" s="10" t="s">
        <v>18</v>
      </c>
      <c r="B43" s="14">
        <v>900000</v>
      </c>
      <c r="C43" s="14">
        <v>0</v>
      </c>
      <c r="D43" s="14">
        <f t="shared" si="35"/>
        <v>900000</v>
      </c>
      <c r="E43" s="14">
        <v>0</v>
      </c>
      <c r="F43" s="14">
        <v>0</v>
      </c>
      <c r="G43" s="14">
        <f t="shared" si="36"/>
        <v>0</v>
      </c>
      <c r="H43" s="14">
        <v>0</v>
      </c>
      <c r="I43" s="14">
        <v>0</v>
      </c>
      <c r="J43" s="14">
        <f t="shared" si="37"/>
        <v>0</v>
      </c>
      <c r="K43" s="14">
        <v>0</v>
      </c>
      <c r="L43" s="14">
        <v>0</v>
      </c>
      <c r="M43" s="14">
        <f t="shared" si="38"/>
        <v>0</v>
      </c>
      <c r="N43" s="15">
        <f t="shared" si="39"/>
        <v>900000</v>
      </c>
      <c r="O43" s="26">
        <f t="shared" si="34"/>
        <v>0</v>
      </c>
      <c r="P43" s="15">
        <f t="shared" si="40"/>
        <v>900000</v>
      </c>
      <c r="Q43" s="27">
        <f t="shared" si="41"/>
        <v>0.95679107073244896</v>
      </c>
    </row>
    <row r="44" spans="1:17" ht="15.75" customHeight="1">
      <c r="A44" s="10" t="s">
        <v>19</v>
      </c>
      <c r="B44" s="14">
        <v>7809819</v>
      </c>
      <c r="C44" s="14">
        <f>118771+42490-40000</f>
        <v>121261</v>
      </c>
      <c r="D44" s="14">
        <f t="shared" si="35"/>
        <v>7931080</v>
      </c>
      <c r="E44" s="14">
        <v>11681410</v>
      </c>
      <c r="F44" s="14">
        <v>147139</v>
      </c>
      <c r="G44" s="14">
        <f t="shared" si="36"/>
        <v>11828549</v>
      </c>
      <c r="H44" s="14">
        <v>124025</v>
      </c>
      <c r="I44" s="14">
        <v>1936</v>
      </c>
      <c r="J44" s="14">
        <f t="shared" si="37"/>
        <v>125961</v>
      </c>
      <c r="K44" s="14">
        <v>963211</v>
      </c>
      <c r="L44" s="14">
        <v>23850</v>
      </c>
      <c r="M44" s="14">
        <f t="shared" si="38"/>
        <v>987061</v>
      </c>
      <c r="N44" s="15">
        <f t="shared" si="39"/>
        <v>20578465</v>
      </c>
      <c r="O44" s="26">
        <f t="shared" si="34"/>
        <v>294186</v>
      </c>
      <c r="P44" s="15">
        <f t="shared" si="40"/>
        <v>20872651</v>
      </c>
      <c r="Q44" s="27">
        <f t="shared" si="41"/>
        <v>22.189740110349693</v>
      </c>
    </row>
    <row r="45" spans="1:17" ht="15.75" customHeight="1">
      <c r="A45" s="10" t="s">
        <v>20</v>
      </c>
      <c r="B45" s="14">
        <v>2333409</v>
      </c>
      <c r="C45" s="14">
        <v>-44826</v>
      </c>
      <c r="D45" s="14">
        <f t="shared" si="35"/>
        <v>2288583</v>
      </c>
      <c r="E45" s="14">
        <v>4000</v>
      </c>
      <c r="F45" s="14">
        <v>0</v>
      </c>
      <c r="G45" s="14">
        <f t="shared" si="36"/>
        <v>4000</v>
      </c>
      <c r="H45" s="14">
        <v>0</v>
      </c>
      <c r="I45" s="14">
        <v>0</v>
      </c>
      <c r="J45" s="14">
        <f t="shared" si="37"/>
        <v>0</v>
      </c>
      <c r="K45" s="14">
        <v>38600</v>
      </c>
      <c r="L45" s="14">
        <v>0</v>
      </c>
      <c r="M45" s="14">
        <f t="shared" si="38"/>
        <v>38600</v>
      </c>
      <c r="N45" s="15">
        <f t="shared" si="39"/>
        <v>2376009</v>
      </c>
      <c r="O45" s="26">
        <f t="shared" si="34"/>
        <v>-44826</v>
      </c>
      <c r="P45" s="15">
        <f t="shared" si="40"/>
        <v>2331183</v>
      </c>
      <c r="Q45" s="27">
        <f t="shared" si="41"/>
        <v>2.4782834207147584</v>
      </c>
    </row>
    <row r="46" spans="1:17" ht="32.25" customHeight="1">
      <c r="A46" s="9" t="s">
        <v>21</v>
      </c>
      <c r="B46" s="14">
        <f>B47+B48+B49+B50+B51</f>
        <v>1419160</v>
      </c>
      <c r="C46" s="14">
        <v>0</v>
      </c>
      <c r="D46" s="14">
        <f>D47+D48+D49+D50+D51</f>
        <v>1419160</v>
      </c>
      <c r="E46" s="14">
        <f t="shared" ref="E46:M46" si="42">E47+E48+E49+E50+E51</f>
        <v>106365</v>
      </c>
      <c r="F46" s="14">
        <f t="shared" si="42"/>
        <v>0</v>
      </c>
      <c r="G46" s="14">
        <f t="shared" si="42"/>
        <v>106365</v>
      </c>
      <c r="H46" s="14">
        <f t="shared" si="42"/>
        <v>0</v>
      </c>
      <c r="I46" s="14">
        <f t="shared" si="42"/>
        <v>0</v>
      </c>
      <c r="J46" s="14">
        <f t="shared" si="42"/>
        <v>0</v>
      </c>
      <c r="K46" s="14">
        <f t="shared" si="42"/>
        <v>1734</v>
      </c>
      <c r="L46" s="14">
        <f t="shared" si="42"/>
        <v>0</v>
      </c>
      <c r="M46" s="14">
        <f t="shared" si="42"/>
        <v>1734</v>
      </c>
      <c r="N46" s="15">
        <f t="shared" si="39"/>
        <v>1527259</v>
      </c>
      <c r="O46" s="15">
        <f t="shared" ref="O46" si="43">C46+F46+I46+L46</f>
        <v>0</v>
      </c>
      <c r="P46" s="15">
        <f t="shared" ref="P46" si="44">D46+G46+J46+M46</f>
        <v>1527259</v>
      </c>
      <c r="Q46" s="27">
        <f t="shared" si="41"/>
        <v>1.6236308598841882</v>
      </c>
    </row>
    <row r="47" spans="1:17" ht="15.75" customHeight="1">
      <c r="A47" s="11" t="s">
        <v>28</v>
      </c>
      <c r="B47" s="16">
        <v>1407310</v>
      </c>
      <c r="C47" s="16">
        <v>0</v>
      </c>
      <c r="D47" s="14">
        <f t="shared" si="35"/>
        <v>1407310</v>
      </c>
      <c r="E47" s="16">
        <v>2662</v>
      </c>
      <c r="F47" s="16">
        <v>0</v>
      </c>
      <c r="G47" s="14">
        <f t="shared" si="36"/>
        <v>2662</v>
      </c>
      <c r="H47" s="17">
        <v>0</v>
      </c>
      <c r="I47" s="17">
        <v>0</v>
      </c>
      <c r="J47" s="14">
        <f t="shared" si="37"/>
        <v>0</v>
      </c>
      <c r="K47" s="16">
        <v>0</v>
      </c>
      <c r="L47" s="16">
        <v>0</v>
      </c>
      <c r="M47" s="14">
        <f t="shared" si="38"/>
        <v>0</v>
      </c>
      <c r="N47" s="17">
        <f t="shared" si="39"/>
        <v>1409972</v>
      </c>
      <c r="O47" s="32">
        <f t="shared" si="34"/>
        <v>0</v>
      </c>
      <c r="P47" s="17">
        <f t="shared" si="40"/>
        <v>1409972</v>
      </c>
      <c r="Q47" s="27">
        <f t="shared" si="41"/>
        <v>1.4989429106475249</v>
      </c>
    </row>
    <row r="48" spans="1:17" ht="23.25" customHeight="1">
      <c r="A48" s="11" t="s">
        <v>29</v>
      </c>
      <c r="B48" s="16">
        <v>100</v>
      </c>
      <c r="C48" s="16">
        <v>0</v>
      </c>
      <c r="D48" s="14">
        <f t="shared" si="35"/>
        <v>100</v>
      </c>
      <c r="E48" s="16">
        <v>0</v>
      </c>
      <c r="F48" s="16">
        <v>0</v>
      </c>
      <c r="G48" s="14">
        <f t="shared" si="36"/>
        <v>0</v>
      </c>
      <c r="H48" s="17">
        <v>0</v>
      </c>
      <c r="I48" s="17">
        <v>0</v>
      </c>
      <c r="J48" s="14">
        <f t="shared" si="37"/>
        <v>0</v>
      </c>
      <c r="K48" s="16">
        <v>0</v>
      </c>
      <c r="L48" s="16">
        <v>0</v>
      </c>
      <c r="M48" s="14">
        <f t="shared" si="38"/>
        <v>0</v>
      </c>
      <c r="N48" s="17">
        <f t="shared" si="39"/>
        <v>100</v>
      </c>
      <c r="O48" s="32">
        <f t="shared" si="34"/>
        <v>0</v>
      </c>
      <c r="P48" s="17">
        <f t="shared" si="40"/>
        <v>100</v>
      </c>
      <c r="Q48" s="27">
        <f t="shared" si="41"/>
        <v>1.0631011897027211E-4</v>
      </c>
    </row>
    <row r="49" spans="1:19" ht="21" customHeight="1">
      <c r="A49" s="11" t="s">
        <v>30</v>
      </c>
      <c r="B49" s="16">
        <v>1750</v>
      </c>
      <c r="C49" s="16">
        <v>0</v>
      </c>
      <c r="D49" s="14">
        <f t="shared" si="35"/>
        <v>1750</v>
      </c>
      <c r="E49" s="16">
        <v>1221</v>
      </c>
      <c r="F49" s="16">
        <v>0</v>
      </c>
      <c r="G49" s="14">
        <f t="shared" si="36"/>
        <v>1221</v>
      </c>
      <c r="H49" s="17">
        <v>0</v>
      </c>
      <c r="I49" s="17">
        <v>0</v>
      </c>
      <c r="J49" s="14">
        <f t="shared" si="37"/>
        <v>0</v>
      </c>
      <c r="K49" s="16">
        <v>1734</v>
      </c>
      <c r="L49" s="16">
        <v>0</v>
      </c>
      <c r="M49" s="14">
        <f t="shared" si="38"/>
        <v>1734</v>
      </c>
      <c r="N49" s="17">
        <f t="shared" si="39"/>
        <v>4705</v>
      </c>
      <c r="O49" s="32">
        <f t="shared" si="34"/>
        <v>0</v>
      </c>
      <c r="P49" s="17">
        <f t="shared" si="40"/>
        <v>4705</v>
      </c>
      <c r="Q49" s="27">
        <f t="shared" si="41"/>
        <v>5.0018910975513026E-3</v>
      </c>
    </row>
    <row r="50" spans="1:19" ht="25.5" customHeight="1">
      <c r="A50" s="11" t="s">
        <v>59</v>
      </c>
      <c r="B50" s="16">
        <v>10000</v>
      </c>
      <c r="C50" s="16">
        <v>0</v>
      </c>
      <c r="D50" s="14">
        <f t="shared" si="35"/>
        <v>10000</v>
      </c>
      <c r="E50" s="16">
        <v>6924</v>
      </c>
      <c r="F50" s="16">
        <v>0</v>
      </c>
      <c r="G50" s="14">
        <f t="shared" si="36"/>
        <v>6924</v>
      </c>
      <c r="H50" s="17">
        <v>0</v>
      </c>
      <c r="I50" s="17">
        <v>0</v>
      </c>
      <c r="J50" s="14">
        <f t="shared" si="37"/>
        <v>0</v>
      </c>
      <c r="K50" s="16">
        <v>0</v>
      </c>
      <c r="L50" s="16">
        <v>0</v>
      </c>
      <c r="M50" s="14">
        <f t="shared" si="38"/>
        <v>0</v>
      </c>
      <c r="N50" s="17">
        <f t="shared" si="39"/>
        <v>16924</v>
      </c>
      <c r="O50" s="32">
        <f t="shared" si="34"/>
        <v>0</v>
      </c>
      <c r="P50" s="17">
        <f t="shared" si="40"/>
        <v>16924</v>
      </c>
      <c r="Q50" s="27">
        <f t="shared" si="41"/>
        <v>1.7991924534528851E-2</v>
      </c>
    </row>
    <row r="51" spans="1:19" ht="15.75" customHeight="1">
      <c r="A51" s="11" t="s">
        <v>31</v>
      </c>
      <c r="B51" s="16">
        <v>0</v>
      </c>
      <c r="C51" s="16">
        <v>0</v>
      </c>
      <c r="D51" s="14">
        <f t="shared" si="35"/>
        <v>0</v>
      </c>
      <c r="E51" s="16">
        <v>95558</v>
      </c>
      <c r="F51" s="16">
        <v>0</v>
      </c>
      <c r="G51" s="14">
        <f t="shared" si="36"/>
        <v>95558</v>
      </c>
      <c r="H51" s="17">
        <v>0</v>
      </c>
      <c r="I51" s="17">
        <v>0</v>
      </c>
      <c r="J51" s="14">
        <f t="shared" si="37"/>
        <v>0</v>
      </c>
      <c r="K51" s="16">
        <v>0</v>
      </c>
      <c r="L51" s="16">
        <v>0</v>
      </c>
      <c r="M51" s="14">
        <f t="shared" si="38"/>
        <v>0</v>
      </c>
      <c r="N51" s="17">
        <f t="shared" si="39"/>
        <v>95558</v>
      </c>
      <c r="O51" s="32">
        <f t="shared" si="34"/>
        <v>0</v>
      </c>
      <c r="P51" s="17">
        <f t="shared" si="40"/>
        <v>95558</v>
      </c>
      <c r="Q51" s="27">
        <f t="shared" si="41"/>
        <v>0.10158782348561263</v>
      </c>
    </row>
    <row r="52" spans="1:19" ht="15.75" customHeight="1">
      <c r="A52" s="10" t="s">
        <v>22</v>
      </c>
      <c r="B52" s="14">
        <v>0</v>
      </c>
      <c r="C52" s="14">
        <v>0</v>
      </c>
      <c r="D52" s="14">
        <f t="shared" si="35"/>
        <v>0</v>
      </c>
      <c r="E52" s="14">
        <v>35967</v>
      </c>
      <c r="F52" s="14">
        <v>0</v>
      </c>
      <c r="G52" s="14">
        <f t="shared" si="36"/>
        <v>35967</v>
      </c>
      <c r="H52" s="14">
        <v>0</v>
      </c>
      <c r="I52" s="14">
        <v>0</v>
      </c>
      <c r="J52" s="14">
        <f t="shared" si="37"/>
        <v>0</v>
      </c>
      <c r="K52" s="14">
        <v>0</v>
      </c>
      <c r="L52" s="14">
        <v>0</v>
      </c>
      <c r="M52" s="14">
        <f t="shared" si="38"/>
        <v>0</v>
      </c>
      <c r="N52" s="15">
        <f t="shared" si="39"/>
        <v>35967</v>
      </c>
      <c r="O52" s="26">
        <f t="shared" si="34"/>
        <v>0</v>
      </c>
      <c r="P52" s="15">
        <f t="shared" si="40"/>
        <v>35967</v>
      </c>
      <c r="Q52" s="27">
        <f t="shared" si="41"/>
        <v>3.823656049003777E-2</v>
      </c>
    </row>
    <row r="53" spans="1:19" s="2" customFormat="1" ht="15" customHeight="1">
      <c r="A53" s="31" t="s">
        <v>32</v>
      </c>
      <c r="B53" s="38">
        <f>SUM(B40:B46)+B52</f>
        <v>57934083</v>
      </c>
      <c r="C53" s="38">
        <f t="shared" ref="C53:D53" si="45">SUM(C40:C46)+C52</f>
        <v>-27523</v>
      </c>
      <c r="D53" s="38">
        <f t="shared" si="45"/>
        <v>57906560</v>
      </c>
      <c r="E53" s="38">
        <f>SUM(E40:E46)+E52</f>
        <v>14141199</v>
      </c>
      <c r="F53" s="38">
        <f t="shared" ref="F53:G53" si="46">SUM(F40:F46)+F52</f>
        <v>135495</v>
      </c>
      <c r="G53" s="38">
        <f t="shared" si="46"/>
        <v>14276694</v>
      </c>
      <c r="H53" s="38">
        <f>SUM(H40:H46)+H52</f>
        <v>1104967</v>
      </c>
      <c r="I53" s="38">
        <f t="shared" ref="I53:J53" si="47">SUM(I40:I46)+I52</f>
        <v>0</v>
      </c>
      <c r="J53" s="38">
        <f t="shared" si="47"/>
        <v>1104967</v>
      </c>
      <c r="K53" s="38">
        <f>SUM(K40:K46)+K52</f>
        <v>20692759</v>
      </c>
      <c r="L53" s="38">
        <f t="shared" ref="L53:M53" si="48">SUM(L40:L46)+L52</f>
        <v>83443</v>
      </c>
      <c r="M53" s="38">
        <f t="shared" si="48"/>
        <v>20776202</v>
      </c>
      <c r="N53" s="38">
        <f>SUM(N40:N46)+N52</f>
        <v>93873008</v>
      </c>
      <c r="O53" s="38">
        <f t="shared" ref="O53:P53" si="49">SUM(O40:O46)+O52</f>
        <v>191415</v>
      </c>
      <c r="P53" s="38">
        <f t="shared" si="49"/>
        <v>94064423</v>
      </c>
      <c r="Q53" s="29">
        <f t="shared" si="41"/>
        <v>100</v>
      </c>
      <c r="S53" s="23"/>
    </row>
    <row r="54" spans="1:19" s="4" customFormat="1" ht="15.75" customHeight="1">
      <c r="A54" s="53" t="s">
        <v>36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9" ht="15" customHeight="1">
      <c r="A55" s="10" t="s">
        <v>37</v>
      </c>
      <c r="B55" s="26">
        <v>4220047</v>
      </c>
      <c r="C55" s="26">
        <v>0</v>
      </c>
      <c r="D55" s="26">
        <f>B55+C55</f>
        <v>4220047</v>
      </c>
      <c r="E55" s="26">
        <v>0</v>
      </c>
      <c r="F55" s="26">
        <v>0</v>
      </c>
      <c r="G55" s="26">
        <f>E55+F55</f>
        <v>0</v>
      </c>
      <c r="H55" s="26">
        <v>0</v>
      </c>
      <c r="I55" s="26">
        <v>0</v>
      </c>
      <c r="J55" s="26">
        <f>H55+I55</f>
        <v>0</v>
      </c>
      <c r="K55" s="26">
        <v>23735</v>
      </c>
      <c r="L55" s="26">
        <v>124539</v>
      </c>
      <c r="M55" s="14">
        <f t="shared" ref="M55:M63" si="50">K55+L55</f>
        <v>148274</v>
      </c>
      <c r="N55" s="15">
        <f t="shared" ref="N55:N63" si="51">B55+E55+H55+K55</f>
        <v>4243782</v>
      </c>
      <c r="O55" s="26">
        <f>C55+F55+I55+L55</f>
        <v>124539</v>
      </c>
      <c r="P55" s="24">
        <f>N55+O55</f>
        <v>4368321</v>
      </c>
      <c r="Q55" s="27">
        <f>P55*100/$P$64</f>
        <v>4.6439672521033799</v>
      </c>
    </row>
    <row r="56" spans="1:19" ht="15" customHeight="1">
      <c r="A56" s="10" t="s">
        <v>38</v>
      </c>
      <c r="B56" s="26">
        <v>870587</v>
      </c>
      <c r="C56" s="26">
        <v>0</v>
      </c>
      <c r="D56" s="26">
        <f t="shared" ref="D56:D63" si="52">B56+C56</f>
        <v>870587</v>
      </c>
      <c r="E56" s="26">
        <v>358257</v>
      </c>
      <c r="F56" s="26">
        <v>0</v>
      </c>
      <c r="G56" s="26">
        <f t="shared" ref="G56:G63" si="53">E56+F56</f>
        <v>358257</v>
      </c>
      <c r="H56" s="26">
        <v>0</v>
      </c>
      <c r="I56" s="26">
        <v>0</v>
      </c>
      <c r="J56" s="26">
        <f t="shared" ref="J56:J63" si="54">H56+I56</f>
        <v>0</v>
      </c>
      <c r="K56" s="26">
        <v>0</v>
      </c>
      <c r="L56" s="26">
        <v>0</v>
      </c>
      <c r="M56" s="14">
        <f t="shared" si="50"/>
        <v>0</v>
      </c>
      <c r="N56" s="15">
        <f t="shared" si="51"/>
        <v>1228844</v>
      </c>
      <c r="O56" s="26">
        <f t="shared" ref="O56:O63" si="55">C56+F56+I56+L56</f>
        <v>0</v>
      </c>
      <c r="P56" s="24">
        <f t="shared" ref="P56:P63" si="56">N56+O56</f>
        <v>1228844</v>
      </c>
      <c r="Q56" s="27">
        <f t="shared" ref="Q56:Q63" si="57">P56*100/$P$64</f>
        <v>1.3063855183590505</v>
      </c>
    </row>
    <row r="57" spans="1:19" ht="15" customHeight="1">
      <c r="A57" s="10" t="s">
        <v>39</v>
      </c>
      <c r="B57" s="26">
        <v>7629875</v>
      </c>
      <c r="C57" s="26">
        <v>604162</v>
      </c>
      <c r="D57" s="26">
        <f t="shared" si="52"/>
        <v>8234037</v>
      </c>
      <c r="E57" s="26">
        <v>5054760</v>
      </c>
      <c r="F57" s="26">
        <v>118160</v>
      </c>
      <c r="G57" s="26">
        <f t="shared" si="53"/>
        <v>5172920</v>
      </c>
      <c r="H57" s="26">
        <v>0</v>
      </c>
      <c r="I57" s="26">
        <v>0</v>
      </c>
      <c r="J57" s="26">
        <f t="shared" si="54"/>
        <v>0</v>
      </c>
      <c r="K57" s="26">
        <v>1883898</v>
      </c>
      <c r="L57" s="26">
        <v>0</v>
      </c>
      <c r="M57" s="14">
        <f t="shared" si="50"/>
        <v>1883898</v>
      </c>
      <c r="N57" s="15">
        <f t="shared" si="51"/>
        <v>14568533</v>
      </c>
      <c r="O57" s="26">
        <f t="shared" si="55"/>
        <v>722322</v>
      </c>
      <c r="P57" s="24">
        <f t="shared" si="56"/>
        <v>15290855</v>
      </c>
      <c r="Q57" s="27">
        <f t="shared" si="57"/>
        <v>16.255726142071801</v>
      </c>
    </row>
    <row r="58" spans="1:19" ht="15" customHeight="1">
      <c r="A58" s="10" t="s">
        <v>40</v>
      </c>
      <c r="B58" s="26">
        <v>205012</v>
      </c>
      <c r="C58" s="26">
        <v>0</v>
      </c>
      <c r="D58" s="26">
        <f t="shared" si="52"/>
        <v>205012</v>
      </c>
      <c r="E58" s="26">
        <v>46377</v>
      </c>
      <c r="F58" s="26">
        <v>0</v>
      </c>
      <c r="G58" s="26">
        <f t="shared" si="53"/>
        <v>46377</v>
      </c>
      <c r="H58" s="26">
        <v>1104967</v>
      </c>
      <c r="I58" s="26">
        <v>0</v>
      </c>
      <c r="J58" s="26">
        <f t="shared" si="54"/>
        <v>1104967</v>
      </c>
      <c r="K58" s="26">
        <v>0</v>
      </c>
      <c r="L58" s="26">
        <v>0</v>
      </c>
      <c r="M58" s="14">
        <f t="shared" si="50"/>
        <v>0</v>
      </c>
      <c r="N58" s="15">
        <f t="shared" si="51"/>
        <v>1356356</v>
      </c>
      <c r="O58" s="26">
        <f t="shared" si="55"/>
        <v>0</v>
      </c>
      <c r="P58" s="24">
        <f t="shared" si="56"/>
        <v>1356356</v>
      </c>
      <c r="Q58" s="27">
        <f t="shared" si="57"/>
        <v>1.4419436772604239</v>
      </c>
    </row>
    <row r="59" spans="1:19" ht="15" customHeight="1">
      <c r="A59" s="10" t="s">
        <v>41</v>
      </c>
      <c r="B59" s="26">
        <v>7778158</v>
      </c>
      <c r="C59" s="26">
        <v>133057</v>
      </c>
      <c r="D59" s="26">
        <f t="shared" si="52"/>
        <v>7911215</v>
      </c>
      <c r="E59" s="26">
        <v>100000</v>
      </c>
      <c r="F59" s="26">
        <v>0</v>
      </c>
      <c r="G59" s="26">
        <f t="shared" si="53"/>
        <v>100000</v>
      </c>
      <c r="H59" s="26">
        <v>0</v>
      </c>
      <c r="I59" s="26">
        <v>0</v>
      </c>
      <c r="J59" s="26">
        <f t="shared" si="54"/>
        <v>0</v>
      </c>
      <c r="K59" s="26">
        <v>0</v>
      </c>
      <c r="L59" s="26">
        <v>0</v>
      </c>
      <c r="M59" s="14">
        <f t="shared" si="50"/>
        <v>0</v>
      </c>
      <c r="N59" s="15">
        <f t="shared" si="51"/>
        <v>7878158</v>
      </c>
      <c r="O59" s="26">
        <f t="shared" si="55"/>
        <v>133057</v>
      </c>
      <c r="P59" s="24">
        <f t="shared" si="56"/>
        <v>8011215</v>
      </c>
      <c r="Q59" s="27">
        <f t="shared" si="57"/>
        <v>8.5167321974642842</v>
      </c>
    </row>
    <row r="60" spans="1:19" ht="15" customHeight="1">
      <c r="A60" s="10" t="s">
        <v>42</v>
      </c>
      <c r="B60" s="26">
        <v>50030</v>
      </c>
      <c r="C60" s="26">
        <v>0</v>
      </c>
      <c r="D60" s="26">
        <f t="shared" si="52"/>
        <v>50030</v>
      </c>
      <c r="E60" s="26">
        <v>0</v>
      </c>
      <c r="F60" s="26">
        <v>0</v>
      </c>
      <c r="G60" s="26">
        <f t="shared" si="53"/>
        <v>0</v>
      </c>
      <c r="H60" s="26">
        <v>0</v>
      </c>
      <c r="I60" s="26">
        <v>0</v>
      </c>
      <c r="J60" s="26">
        <f t="shared" si="54"/>
        <v>0</v>
      </c>
      <c r="K60" s="26">
        <v>0</v>
      </c>
      <c r="L60" s="26">
        <v>0</v>
      </c>
      <c r="M60" s="14">
        <f t="shared" si="50"/>
        <v>0</v>
      </c>
      <c r="N60" s="15">
        <f t="shared" si="51"/>
        <v>50030</v>
      </c>
      <c r="O60" s="26">
        <f t="shared" si="55"/>
        <v>0</v>
      </c>
      <c r="P60" s="24">
        <f t="shared" si="56"/>
        <v>50030</v>
      </c>
      <c r="Q60" s="27">
        <f t="shared" si="57"/>
        <v>5.3186952520827134E-2</v>
      </c>
    </row>
    <row r="61" spans="1:19" ht="15" customHeight="1">
      <c r="A61" s="10" t="s">
        <v>43</v>
      </c>
      <c r="B61" s="26">
        <v>3635732</v>
      </c>
      <c r="C61" s="26">
        <v>1824</v>
      </c>
      <c r="D61" s="26">
        <f t="shared" si="52"/>
        <v>3637556</v>
      </c>
      <c r="E61" s="26">
        <v>391935</v>
      </c>
      <c r="F61" s="26">
        <v>0</v>
      </c>
      <c r="G61" s="26">
        <f t="shared" si="53"/>
        <v>391935</v>
      </c>
      <c r="H61" s="26">
        <v>0</v>
      </c>
      <c r="I61" s="26">
        <v>0</v>
      </c>
      <c r="J61" s="26">
        <f t="shared" si="54"/>
        <v>0</v>
      </c>
      <c r="K61" s="26">
        <v>52347</v>
      </c>
      <c r="L61" s="26">
        <v>0</v>
      </c>
      <c r="M61" s="14">
        <f t="shared" si="50"/>
        <v>52347</v>
      </c>
      <c r="N61" s="15">
        <f t="shared" si="51"/>
        <v>4080014</v>
      </c>
      <c r="O61" s="26">
        <f t="shared" si="55"/>
        <v>1824</v>
      </c>
      <c r="P61" s="24">
        <f t="shared" si="56"/>
        <v>4081838</v>
      </c>
      <c r="Q61" s="27">
        <f t="shared" si="57"/>
        <v>4.3394068339737757</v>
      </c>
    </row>
    <row r="62" spans="1:19" ht="15" customHeight="1">
      <c r="A62" s="10" t="s">
        <v>44</v>
      </c>
      <c r="B62" s="26">
        <v>22888334</v>
      </c>
      <c r="C62" s="26">
        <v>-766566</v>
      </c>
      <c r="D62" s="26">
        <f t="shared" si="52"/>
        <v>22121768</v>
      </c>
      <c r="E62" s="26">
        <v>7317911</v>
      </c>
      <c r="F62" s="26">
        <v>0</v>
      </c>
      <c r="G62" s="26">
        <f t="shared" si="53"/>
        <v>7317911</v>
      </c>
      <c r="H62" s="26">
        <v>0</v>
      </c>
      <c r="I62" s="26">
        <v>0</v>
      </c>
      <c r="J62" s="26">
        <f t="shared" si="54"/>
        <v>0</v>
      </c>
      <c r="K62" s="26">
        <v>17692193</v>
      </c>
      <c r="L62" s="26">
        <v>-81096</v>
      </c>
      <c r="M62" s="14">
        <f t="shared" si="50"/>
        <v>17611097</v>
      </c>
      <c r="N62" s="15">
        <f t="shared" si="51"/>
        <v>47898438</v>
      </c>
      <c r="O62" s="26">
        <f t="shared" si="55"/>
        <v>-847662</v>
      </c>
      <c r="P62" s="24">
        <f t="shared" si="56"/>
        <v>47050776</v>
      </c>
      <c r="Q62" s="27">
        <f t="shared" si="57"/>
        <v>50.019735942036235</v>
      </c>
    </row>
    <row r="63" spans="1:19" ht="15" customHeight="1">
      <c r="A63" s="10" t="s">
        <v>45</v>
      </c>
      <c r="B63" s="26">
        <v>10656308</v>
      </c>
      <c r="C63" s="26">
        <v>0</v>
      </c>
      <c r="D63" s="26">
        <f t="shared" si="52"/>
        <v>10656308</v>
      </c>
      <c r="E63" s="26">
        <v>871959</v>
      </c>
      <c r="F63" s="26">
        <v>17335</v>
      </c>
      <c r="G63" s="26">
        <f t="shared" si="53"/>
        <v>889294</v>
      </c>
      <c r="H63" s="26">
        <v>0</v>
      </c>
      <c r="I63" s="26">
        <v>0</v>
      </c>
      <c r="J63" s="26">
        <f t="shared" si="54"/>
        <v>0</v>
      </c>
      <c r="K63" s="26">
        <v>1040586</v>
      </c>
      <c r="L63" s="26">
        <v>40000</v>
      </c>
      <c r="M63" s="14">
        <f t="shared" si="50"/>
        <v>1080586</v>
      </c>
      <c r="N63" s="15">
        <f t="shared" si="51"/>
        <v>12568853</v>
      </c>
      <c r="O63" s="26">
        <f t="shared" si="55"/>
        <v>57335</v>
      </c>
      <c r="P63" s="24">
        <f t="shared" si="56"/>
        <v>12626188</v>
      </c>
      <c r="Q63" s="27">
        <f t="shared" si="57"/>
        <v>13.42291548421022</v>
      </c>
    </row>
    <row r="64" spans="1:19" s="4" customFormat="1" ht="15" customHeight="1">
      <c r="A64" s="30" t="s">
        <v>32</v>
      </c>
      <c r="B64" s="29">
        <f>SUM(B55:B63)</f>
        <v>57934083</v>
      </c>
      <c r="C64" s="29">
        <f t="shared" ref="C64:D64" si="58">SUM(C55:C63)</f>
        <v>-27523</v>
      </c>
      <c r="D64" s="29">
        <f t="shared" si="58"/>
        <v>57906560</v>
      </c>
      <c r="E64" s="29">
        <f>SUM(E55:E63)</f>
        <v>14141199</v>
      </c>
      <c r="F64" s="29">
        <f t="shared" ref="F64:G64" si="59">SUM(F55:F63)</f>
        <v>135495</v>
      </c>
      <c r="G64" s="29">
        <f t="shared" si="59"/>
        <v>14276694</v>
      </c>
      <c r="H64" s="29">
        <f>SUM(H55:H63)</f>
        <v>1104967</v>
      </c>
      <c r="I64" s="29">
        <f t="shared" ref="I64:J64" si="60">SUM(I55:I63)</f>
        <v>0</v>
      </c>
      <c r="J64" s="29">
        <f t="shared" si="60"/>
        <v>1104967</v>
      </c>
      <c r="K64" s="29">
        <f>SUM(K55:K63)</f>
        <v>20692759</v>
      </c>
      <c r="L64" s="29">
        <f t="shared" ref="L64:M64" si="61">SUM(L55:L63)</f>
        <v>83443</v>
      </c>
      <c r="M64" s="29">
        <f t="shared" si="61"/>
        <v>20776202</v>
      </c>
      <c r="N64" s="29">
        <f>SUM(N55:N63)</f>
        <v>93873008</v>
      </c>
      <c r="O64" s="29">
        <f t="shared" ref="O64:P64" si="62">SUM(O55:O63)</f>
        <v>191415</v>
      </c>
      <c r="P64" s="29">
        <f t="shared" si="62"/>
        <v>94064423</v>
      </c>
      <c r="Q64" s="29">
        <f>P64*100/$P$64</f>
        <v>100</v>
      </c>
    </row>
    <row r="65" spans="1:17" s="4" customFormat="1" ht="15" customHeight="1">
      <c r="A65" s="12" t="s">
        <v>47</v>
      </c>
      <c r="B65" s="18">
        <f>B37-B64</f>
        <v>-6186285</v>
      </c>
      <c r="C65" s="18">
        <f>C37-C53</f>
        <v>35382</v>
      </c>
      <c r="D65" s="18">
        <f t="shared" ref="D65" si="63">D37-D64</f>
        <v>-6150903</v>
      </c>
      <c r="E65" s="18">
        <f>E37-E64</f>
        <v>-7309331</v>
      </c>
      <c r="F65" s="18">
        <f t="shared" ref="F65:G65" si="64">F37-F64</f>
        <v>428812</v>
      </c>
      <c r="G65" s="18">
        <f t="shared" si="64"/>
        <v>-6880519</v>
      </c>
      <c r="H65" s="18">
        <f>H37-H64</f>
        <v>-315967</v>
      </c>
      <c r="I65" s="18">
        <f t="shared" ref="I65:J65" si="65">I37-I64</f>
        <v>0</v>
      </c>
      <c r="J65" s="18">
        <f t="shared" si="65"/>
        <v>-315967</v>
      </c>
      <c r="K65" s="18">
        <f>K37-K64</f>
        <v>-2204382</v>
      </c>
      <c r="L65" s="18">
        <f t="shared" ref="L65:M65" si="66">L37-L64</f>
        <v>0</v>
      </c>
      <c r="M65" s="18">
        <f t="shared" si="66"/>
        <v>-2204382</v>
      </c>
      <c r="N65" s="18">
        <f>N37-N64</f>
        <v>-16015965</v>
      </c>
      <c r="O65" s="18">
        <f t="shared" ref="O65:P65" si="67">O37-O64</f>
        <v>464194</v>
      </c>
      <c r="P65" s="18">
        <f t="shared" si="67"/>
        <v>-15551771</v>
      </c>
      <c r="Q65" s="3"/>
    </row>
    <row r="66" spans="1:17" s="4" customFormat="1" ht="15" customHeight="1">
      <c r="A66" s="12" t="s">
        <v>46</v>
      </c>
      <c r="B66" s="18">
        <f>B67+B69-B68-B70</f>
        <v>7781215</v>
      </c>
      <c r="C66" s="18">
        <f>C67+C69-C68-C70</f>
        <v>4618</v>
      </c>
      <c r="D66" s="18">
        <f t="shared" ref="D66" si="68">D67+D69-D68-D70</f>
        <v>7785833</v>
      </c>
      <c r="E66" s="18">
        <f t="shared" ref="E66:M66" si="69">E67+E69-E68-E70</f>
        <v>5714401</v>
      </c>
      <c r="F66" s="18">
        <f t="shared" si="69"/>
        <v>-468812</v>
      </c>
      <c r="G66" s="18">
        <f t="shared" si="69"/>
        <v>5245589</v>
      </c>
      <c r="H66" s="18">
        <f t="shared" si="69"/>
        <v>315967</v>
      </c>
      <c r="I66" s="18">
        <f t="shared" si="69"/>
        <v>0</v>
      </c>
      <c r="J66" s="18">
        <f t="shared" si="69"/>
        <v>315967</v>
      </c>
      <c r="K66" s="18">
        <f t="shared" si="69"/>
        <v>2204382</v>
      </c>
      <c r="L66" s="18">
        <f t="shared" si="69"/>
        <v>0</v>
      </c>
      <c r="M66" s="18">
        <f t="shared" si="69"/>
        <v>2204382</v>
      </c>
      <c r="N66" s="18">
        <f>N67+N69-N68-N70</f>
        <v>16015965</v>
      </c>
      <c r="O66" s="18">
        <f t="shared" ref="O66:P66" si="70">O67+O69-O68-O70</f>
        <v>-464194</v>
      </c>
      <c r="P66" s="18">
        <f t="shared" si="70"/>
        <v>15551771</v>
      </c>
      <c r="Q66" s="3"/>
    </row>
    <row r="67" spans="1:17" ht="15" customHeight="1">
      <c r="A67" s="21" t="s">
        <v>51</v>
      </c>
      <c r="B67" s="22">
        <f>36029+3896559+1613847+103849</f>
        <v>5650284</v>
      </c>
      <c r="C67" s="22">
        <v>0</v>
      </c>
      <c r="D67" s="22">
        <f>SUM(B67:C67)</f>
        <v>5650284</v>
      </c>
      <c r="E67" s="22">
        <v>1253258</v>
      </c>
      <c r="F67" s="22">
        <v>0</v>
      </c>
      <c r="G67" s="22">
        <f>SUM(E67:F67)</f>
        <v>1253258</v>
      </c>
      <c r="H67" s="22">
        <v>855615</v>
      </c>
      <c r="I67" s="22">
        <v>0</v>
      </c>
      <c r="J67" s="22">
        <f>SUM(H67:I67)</f>
        <v>855615</v>
      </c>
      <c r="K67" s="22">
        <v>2204382</v>
      </c>
      <c r="L67" s="22">
        <v>0</v>
      </c>
      <c r="M67" s="22">
        <f>SUM(K67:L67)</f>
        <v>2204382</v>
      </c>
      <c r="N67" s="22">
        <f>B67+E67+H67+K67</f>
        <v>9963539</v>
      </c>
      <c r="O67" s="22">
        <f>C67+F67+I67+L67</f>
        <v>0</v>
      </c>
      <c r="P67" s="22">
        <f>N67+O67</f>
        <v>9963539</v>
      </c>
    </row>
    <row r="68" spans="1:17" ht="15" customHeight="1">
      <c r="A68" s="21" t="s">
        <v>52</v>
      </c>
      <c r="B68" s="22">
        <v>100000</v>
      </c>
      <c r="C68" s="22">
        <v>0</v>
      </c>
      <c r="D68" s="22">
        <f t="shared" ref="D68:D71" si="71">SUM(B68:C68)</f>
        <v>100000</v>
      </c>
      <c r="E68" s="22">
        <v>407892</v>
      </c>
      <c r="F68" s="22">
        <v>8389</v>
      </c>
      <c r="G68" s="22">
        <f t="shared" ref="G68:G71" si="72">SUM(E68:F68)</f>
        <v>416281</v>
      </c>
      <c r="H68" s="22">
        <v>539648</v>
      </c>
      <c r="I68" s="22">
        <v>0</v>
      </c>
      <c r="J68" s="22">
        <f t="shared" ref="J68:J71" si="73">SUM(H68:I68)</f>
        <v>539648</v>
      </c>
      <c r="K68" s="22">
        <v>0</v>
      </c>
      <c r="L68" s="22">
        <v>0</v>
      </c>
      <c r="M68" s="22">
        <f t="shared" ref="M68:M71" si="74">SUM(K68:L68)</f>
        <v>0</v>
      </c>
      <c r="N68" s="22">
        <f t="shared" ref="N68:N71" si="75">B68+E68+H68+K68</f>
        <v>1047540</v>
      </c>
      <c r="O68" s="22">
        <f t="shared" ref="O68:O71" si="76">C68+F68+I68+L68</f>
        <v>8389</v>
      </c>
      <c r="P68" s="22">
        <f t="shared" ref="P68:P71" si="77">N68+O68</f>
        <v>1055929</v>
      </c>
      <c r="Q68" s="5"/>
    </row>
    <row r="69" spans="1:17" ht="15" customHeight="1">
      <c r="A69" s="21" t="s">
        <v>50</v>
      </c>
      <c r="B69" s="22">
        <f>237318+4105000</f>
        <v>4342318</v>
      </c>
      <c r="C69" s="22">
        <v>42490</v>
      </c>
      <c r="D69" s="22">
        <f t="shared" si="71"/>
        <v>4384808</v>
      </c>
      <c r="E69" s="22">
        <v>4971629</v>
      </c>
      <c r="F69" s="22">
        <v>0</v>
      </c>
      <c r="G69" s="22">
        <f t="shared" si="72"/>
        <v>4971629</v>
      </c>
      <c r="H69" s="22">
        <v>0</v>
      </c>
      <c r="I69" s="22">
        <v>0</v>
      </c>
      <c r="J69" s="22">
        <f t="shared" si="73"/>
        <v>0</v>
      </c>
      <c r="K69" s="22">
        <v>0</v>
      </c>
      <c r="L69" s="22">
        <v>0</v>
      </c>
      <c r="M69" s="22">
        <f t="shared" si="74"/>
        <v>0</v>
      </c>
      <c r="N69" s="22">
        <f t="shared" si="75"/>
        <v>9313947</v>
      </c>
      <c r="O69" s="22">
        <f>C69+F69+I69+L69</f>
        <v>42490</v>
      </c>
      <c r="P69" s="22">
        <f t="shared" si="77"/>
        <v>9356437</v>
      </c>
    </row>
    <row r="70" spans="1:17" ht="15" customHeight="1">
      <c r="A70" s="21" t="s">
        <v>49</v>
      </c>
      <c r="B70" s="22">
        <v>2111387</v>
      </c>
      <c r="C70" s="22">
        <f>37872</f>
        <v>37872</v>
      </c>
      <c r="D70" s="22">
        <f>SUM(B70:C70)</f>
        <v>2149259</v>
      </c>
      <c r="E70" s="22">
        <v>102594</v>
      </c>
      <c r="F70" s="22">
        <f>69394+391029</f>
        <v>460423</v>
      </c>
      <c r="G70" s="22">
        <f t="shared" si="72"/>
        <v>563017</v>
      </c>
      <c r="H70" s="22">
        <v>0</v>
      </c>
      <c r="I70" s="22">
        <v>0</v>
      </c>
      <c r="J70" s="22">
        <f t="shared" si="73"/>
        <v>0</v>
      </c>
      <c r="K70" s="22">
        <v>0</v>
      </c>
      <c r="L70" s="22">
        <v>0</v>
      </c>
      <c r="M70" s="22">
        <f t="shared" si="74"/>
        <v>0</v>
      </c>
      <c r="N70" s="22">
        <f t="shared" si="75"/>
        <v>2213981</v>
      </c>
      <c r="O70" s="22">
        <f>C70+F70+I70+L70</f>
        <v>498295</v>
      </c>
      <c r="P70" s="22">
        <f t="shared" si="77"/>
        <v>2712276</v>
      </c>
    </row>
    <row r="71" spans="1:17" s="20" customFormat="1" ht="30" customHeight="1">
      <c r="A71" s="19" t="s">
        <v>68</v>
      </c>
      <c r="B71" s="17">
        <f>B66+B65</f>
        <v>1594930</v>
      </c>
      <c r="C71" s="17">
        <v>-40000</v>
      </c>
      <c r="D71" s="22">
        <f t="shared" si="71"/>
        <v>1554930</v>
      </c>
      <c r="E71" s="17">
        <f>E66+E65</f>
        <v>-1594930</v>
      </c>
      <c r="F71" s="17">
        <v>40000</v>
      </c>
      <c r="G71" s="14">
        <f t="shared" si="72"/>
        <v>-1554930</v>
      </c>
      <c r="H71" s="11">
        <v>0</v>
      </c>
      <c r="I71" s="11">
        <v>0</v>
      </c>
      <c r="J71" s="22">
        <f t="shared" si="73"/>
        <v>0</v>
      </c>
      <c r="K71" s="11">
        <v>0</v>
      </c>
      <c r="L71" s="11">
        <v>0</v>
      </c>
      <c r="M71" s="22">
        <f t="shared" si="74"/>
        <v>0</v>
      </c>
      <c r="N71" s="22">
        <f t="shared" si="75"/>
        <v>0</v>
      </c>
      <c r="O71" s="22">
        <f t="shared" si="76"/>
        <v>0</v>
      </c>
      <c r="P71" s="22">
        <f t="shared" si="77"/>
        <v>0</v>
      </c>
    </row>
    <row r="73" spans="1:17" ht="15" customHeight="1">
      <c r="C73" s="37"/>
      <c r="E73" s="37"/>
      <c r="F73" s="37"/>
      <c r="G73" s="37"/>
    </row>
    <row r="74" spans="1:17" ht="15" customHeight="1">
      <c r="B74" s="37"/>
      <c r="C74" s="37"/>
      <c r="D74" s="37"/>
    </row>
  </sheetData>
  <mergeCells count="9">
    <mergeCell ref="Q6:Q7"/>
    <mergeCell ref="A8:Q8"/>
    <mergeCell ref="A38:Q38"/>
    <mergeCell ref="A39:Q39"/>
    <mergeCell ref="A54:Q54"/>
    <mergeCell ref="A6:A7"/>
    <mergeCell ref="B6:J6"/>
    <mergeCell ref="K6:M6"/>
    <mergeCell ref="N6:P6"/>
  </mergeCells>
  <pageMargins left="0.82677165354330706" right="0.82677165354330706" top="1.2992125984251968" bottom="1.0236220472440944" header="0.31496062992125984" footer="0.31496062992125984"/>
  <pageSetup paperSize="8" scale="73" firstPageNumber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1_pielikums_kopsavilkums</vt:lpstr>
      <vt:lpstr>'1_pielikums_kopsavilkums'!Print_Area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dagnija.spele</dc:creator>
  <cp:lastModifiedBy>Lidija Bērziņa</cp:lastModifiedBy>
  <cp:lastPrinted>2026-07-02T10:09:18Z</cp:lastPrinted>
  <dcterms:created xsi:type="dcterms:W3CDTF">2025-01-31T09:43:23Z</dcterms:created>
  <dcterms:modified xsi:type="dcterms:W3CDTF">2026-07-02T10:09:34Z</dcterms:modified>
</cp:coreProperties>
</file>